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https://collegemv.sharepoint.com/sites/Excutifsyndical/Documents partages/Site Web/FAQ_textes/"/>
    </mc:Choice>
  </mc:AlternateContent>
  <xr:revisionPtr revIDLastSave="67" documentId="13_ncr:1_{74BC6C64-2C74-4CF7-999B-360357E94EB1}" xr6:coauthVersionLast="47" xr6:coauthVersionMax="47" xr10:uidLastSave="{75611FD0-081F-4146-B209-D93283F285DA}"/>
  <bookViews>
    <workbookView minimized="1" xWindow="2652" yWindow="2652" windowWidth="17280" windowHeight="8964" tabRatio="793" activeTab="2" xr2:uid="{00000000-000D-0000-FFFF-FFFF00000000}"/>
  </bookViews>
  <sheets>
    <sheet name="Instructions" sheetId="13" r:id="rId1"/>
    <sheet name="Exemple de CI" sheetId="11" r:id="rId2"/>
    <sheet name="Ma CI" sheetId="17" r:id="rId3"/>
    <sheet name="Exemple de CI avec stages" sheetId="19" r:id="rId4"/>
    <sheet name="Ma CI avec stages" sheetId="21" r:id="rId5"/>
  </sheets>
  <definedNames>
    <definedName name="Course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21" l="1"/>
  <c r="J29" i="21"/>
  <c r="J59" i="19"/>
  <c r="J29" i="19"/>
  <c r="I41" i="17"/>
  <c r="I40" i="17"/>
  <c r="H41" i="17"/>
  <c r="H40" i="17"/>
  <c r="I16" i="17"/>
  <c r="I15" i="17"/>
  <c r="H16" i="17"/>
  <c r="H15" i="17"/>
  <c r="J48" i="11"/>
  <c r="J24" i="11"/>
  <c r="J50" i="17"/>
  <c r="J25" i="17"/>
  <c r="D2" i="21"/>
  <c r="B10" i="21"/>
  <c r="B11" i="21"/>
  <c r="B13" i="21"/>
  <c r="B14" i="21"/>
  <c r="B15" i="21"/>
  <c r="B16" i="21"/>
  <c r="H9" i="21"/>
  <c r="I9" i="21"/>
  <c r="H10" i="21"/>
  <c r="I10" i="21"/>
  <c r="H11" i="21"/>
  <c r="I11" i="21"/>
  <c r="F18" i="21"/>
  <c r="I26" i="21"/>
  <c r="J26" i="21" s="1"/>
  <c r="I27" i="21"/>
  <c r="J27" i="21" s="1"/>
  <c r="J23" i="21"/>
  <c r="J24" i="21"/>
  <c r="J30" i="21" s="1"/>
  <c r="D3" i="21"/>
  <c r="J53" i="21"/>
  <c r="J54" i="21"/>
  <c r="B40" i="21"/>
  <c r="B41" i="21"/>
  <c r="B42" i="21"/>
  <c r="B43" i="21"/>
  <c r="B44" i="21"/>
  <c r="B45" i="21"/>
  <c r="B46" i="21"/>
  <c r="I39" i="21"/>
  <c r="H39" i="21"/>
  <c r="H40" i="21"/>
  <c r="I40" i="21"/>
  <c r="F48" i="21"/>
  <c r="I56" i="21"/>
  <c r="J56" i="21" s="1"/>
  <c r="I57" i="21"/>
  <c r="J57" i="21" s="1"/>
  <c r="H12" i="21"/>
  <c r="I12" i="21"/>
  <c r="H13" i="21"/>
  <c r="I13" i="21"/>
  <c r="H14" i="21"/>
  <c r="I14" i="21"/>
  <c r="H15" i="21"/>
  <c r="I15" i="21"/>
  <c r="H16" i="21"/>
  <c r="I16" i="21"/>
  <c r="E18" i="21"/>
  <c r="F37" i="21"/>
  <c r="G37" i="21"/>
  <c r="H37" i="21"/>
  <c r="I37" i="21"/>
  <c r="J37" i="21"/>
  <c r="H41" i="21"/>
  <c r="I41" i="21"/>
  <c r="H42" i="21"/>
  <c r="I42" i="21"/>
  <c r="H43" i="21"/>
  <c r="I43" i="21"/>
  <c r="H44" i="21"/>
  <c r="I44" i="21"/>
  <c r="H45" i="21"/>
  <c r="I45" i="21"/>
  <c r="H46" i="21"/>
  <c r="I46" i="21"/>
  <c r="E48" i="21"/>
  <c r="J54" i="19"/>
  <c r="J53" i="19"/>
  <c r="J23" i="19"/>
  <c r="D2" i="11"/>
  <c r="B10" i="11"/>
  <c r="B11" i="11"/>
  <c r="B13" i="11"/>
  <c r="B14" i="11"/>
  <c r="B15" i="11"/>
  <c r="B16" i="11"/>
  <c r="H9" i="11"/>
  <c r="I9" i="11"/>
  <c r="H10" i="11"/>
  <c r="I10" i="11"/>
  <c r="H11" i="11"/>
  <c r="I11" i="11"/>
  <c r="H12" i="11"/>
  <c r="I12" i="11"/>
  <c r="H13" i="11"/>
  <c r="I13" i="11"/>
  <c r="H14" i="11"/>
  <c r="I14" i="11"/>
  <c r="H15" i="11"/>
  <c r="I15" i="11"/>
  <c r="H16" i="11"/>
  <c r="I16" i="11"/>
  <c r="F18" i="11"/>
  <c r="I21" i="11" s="1"/>
  <c r="J21" i="11" s="1"/>
  <c r="D3" i="11"/>
  <c r="B34" i="11"/>
  <c r="B35" i="11"/>
  <c r="B36" i="11"/>
  <c r="B37" i="11"/>
  <c r="B38" i="11"/>
  <c r="B39" i="11"/>
  <c r="B40" i="11"/>
  <c r="H33" i="11"/>
  <c r="I33" i="11"/>
  <c r="H34" i="11"/>
  <c r="I34" i="11"/>
  <c r="H35" i="11"/>
  <c r="I35" i="11"/>
  <c r="H36" i="11"/>
  <c r="I36" i="11"/>
  <c r="H37" i="11"/>
  <c r="I37" i="11"/>
  <c r="H38" i="11"/>
  <c r="I38" i="11"/>
  <c r="H39" i="11"/>
  <c r="I39" i="11"/>
  <c r="H40" i="11"/>
  <c r="I40" i="11"/>
  <c r="F42" i="11"/>
  <c r="I45" i="11" s="1"/>
  <c r="J45" i="11" s="1"/>
  <c r="E18" i="11"/>
  <c r="F31" i="11"/>
  <c r="G31" i="11"/>
  <c r="H31" i="11"/>
  <c r="I31" i="11"/>
  <c r="J31" i="11"/>
  <c r="E42" i="11"/>
  <c r="D2" i="17"/>
  <c r="B10" i="17"/>
  <c r="B11" i="17"/>
  <c r="B13" i="17"/>
  <c r="B14" i="17"/>
  <c r="B15" i="17"/>
  <c r="B17" i="17"/>
  <c r="H9" i="17"/>
  <c r="I9" i="17"/>
  <c r="H10" i="17"/>
  <c r="I10" i="17"/>
  <c r="H11" i="17"/>
  <c r="I11" i="17"/>
  <c r="H12" i="17"/>
  <c r="I12" i="17"/>
  <c r="H13" i="17"/>
  <c r="I13" i="17"/>
  <c r="H14" i="17"/>
  <c r="I14" i="17"/>
  <c r="H17" i="17"/>
  <c r="I17" i="17"/>
  <c r="F19" i="17"/>
  <c r="I22" i="17" s="1"/>
  <c r="J22" i="17" s="1"/>
  <c r="D3" i="17"/>
  <c r="B35" i="17"/>
  <c r="B36" i="17"/>
  <c r="B37" i="17"/>
  <c r="B38" i="17"/>
  <c r="B39" i="17"/>
  <c r="B40" i="17"/>
  <c r="B42" i="17"/>
  <c r="H34" i="17"/>
  <c r="I34" i="17"/>
  <c r="H35" i="17"/>
  <c r="I35" i="17"/>
  <c r="H36" i="17"/>
  <c r="I36" i="17"/>
  <c r="H37" i="17"/>
  <c r="I37" i="17"/>
  <c r="H38" i="17"/>
  <c r="I38" i="17"/>
  <c r="H39" i="17"/>
  <c r="I39" i="17"/>
  <c r="H42" i="17"/>
  <c r="I42" i="17"/>
  <c r="F44" i="17"/>
  <c r="I47" i="17" s="1"/>
  <c r="J47" i="17" s="1"/>
  <c r="E19" i="17"/>
  <c r="F32" i="17"/>
  <c r="G32" i="17"/>
  <c r="H32" i="17"/>
  <c r="I32" i="17"/>
  <c r="J32" i="17"/>
  <c r="E44" i="17"/>
  <c r="D2" i="19"/>
  <c r="B10" i="19"/>
  <c r="B11" i="19"/>
  <c r="B13" i="19"/>
  <c r="B14" i="19"/>
  <c r="B15" i="19"/>
  <c r="B16" i="19"/>
  <c r="H9" i="19"/>
  <c r="I9" i="19"/>
  <c r="H10" i="19"/>
  <c r="I10" i="19"/>
  <c r="H11" i="19"/>
  <c r="I11" i="19"/>
  <c r="H12" i="19"/>
  <c r="I12" i="19"/>
  <c r="H13" i="19"/>
  <c r="I13" i="19"/>
  <c r="H14" i="19"/>
  <c r="I14" i="19"/>
  <c r="H15" i="19"/>
  <c r="I15" i="19"/>
  <c r="H16" i="19"/>
  <c r="I16" i="19"/>
  <c r="F18" i="19"/>
  <c r="I26" i="19" s="1"/>
  <c r="J26" i="19" s="1"/>
  <c r="J24" i="19"/>
  <c r="D3" i="19"/>
  <c r="B40" i="19"/>
  <c r="B41" i="19"/>
  <c r="B42" i="19"/>
  <c r="B43" i="19"/>
  <c r="B44" i="19"/>
  <c r="B45" i="19"/>
  <c r="B46" i="19"/>
  <c r="H39" i="19"/>
  <c r="I39" i="19"/>
  <c r="H40" i="19"/>
  <c r="I40" i="19"/>
  <c r="H41" i="19"/>
  <c r="I41" i="19"/>
  <c r="H42" i="19"/>
  <c r="I42" i="19"/>
  <c r="H43" i="19"/>
  <c r="I43" i="19"/>
  <c r="H44" i="19"/>
  <c r="I44" i="19"/>
  <c r="H45" i="19"/>
  <c r="I45" i="19"/>
  <c r="H46" i="19"/>
  <c r="I46" i="19"/>
  <c r="F48" i="19"/>
  <c r="I56" i="19" s="1"/>
  <c r="J56" i="19" s="1"/>
  <c r="J60" i="19"/>
  <c r="E18" i="19"/>
  <c r="F37" i="19"/>
  <c r="G37" i="19"/>
  <c r="H37" i="19"/>
  <c r="I37" i="19"/>
  <c r="J37" i="19"/>
  <c r="E48" i="19"/>
  <c r="B18" i="11" l="1"/>
  <c r="B20" i="11" s="1"/>
  <c r="B48" i="19"/>
  <c r="B50" i="19" s="1"/>
  <c r="B42" i="11"/>
  <c r="B44" i="11" s="1"/>
  <c r="G36" i="11" s="1"/>
  <c r="J36" i="11" s="1"/>
  <c r="J30" i="19"/>
  <c r="B48" i="21"/>
  <c r="B50" i="21" s="1"/>
  <c r="G46" i="21" s="1"/>
  <c r="J46" i="21" s="1"/>
  <c r="G42" i="21"/>
  <c r="J42" i="21" s="1"/>
  <c r="B18" i="19"/>
  <c r="B20" i="19" s="1"/>
  <c r="G16" i="19" s="1"/>
  <c r="J16" i="19" s="1"/>
  <c r="B18" i="21"/>
  <c r="B20" i="21" s="1"/>
  <c r="G13" i="21" s="1"/>
  <c r="J13" i="21" s="1"/>
  <c r="J60" i="21"/>
  <c r="B44" i="17"/>
  <c r="B46" i="17" s="1"/>
  <c r="G37" i="17" s="1"/>
  <c r="J37" i="17" s="1"/>
  <c r="B19" i="17"/>
  <c r="B21" i="17" s="1"/>
  <c r="G16" i="17" s="1"/>
  <c r="J16" i="17" s="1"/>
  <c r="I23" i="17"/>
  <c r="J23" i="17" s="1"/>
  <c r="G33" i="11"/>
  <c r="J33" i="11" s="1"/>
  <c r="G34" i="11"/>
  <c r="J34" i="11" s="1"/>
  <c r="G35" i="11"/>
  <c r="J35" i="11" s="1"/>
  <c r="G37" i="11"/>
  <c r="J37" i="11" s="1"/>
  <c r="G38" i="11"/>
  <c r="J38" i="11" s="1"/>
  <c r="G39" i="11"/>
  <c r="J39" i="11" s="1"/>
  <c r="G9" i="11"/>
  <c r="J9" i="11" s="1"/>
  <c r="G10" i="11"/>
  <c r="J10" i="11" s="1"/>
  <c r="G11" i="11"/>
  <c r="J11" i="11" s="1"/>
  <c r="G12" i="11"/>
  <c r="J12" i="11" s="1"/>
  <c r="G13" i="11"/>
  <c r="J13" i="11" s="1"/>
  <c r="G14" i="11"/>
  <c r="J14" i="11" s="1"/>
  <c r="G15" i="11"/>
  <c r="J15" i="11" s="1"/>
  <c r="G16" i="11"/>
  <c r="J16" i="11" s="1"/>
  <c r="G12" i="21"/>
  <c r="J12" i="21" s="1"/>
  <c r="G39" i="19"/>
  <c r="J39" i="19" s="1"/>
  <c r="G40" i="19"/>
  <c r="J40" i="19" s="1"/>
  <c r="G41" i="19"/>
  <c r="J41" i="19" s="1"/>
  <c r="G42" i="19"/>
  <c r="J42" i="19" s="1"/>
  <c r="G43" i="19"/>
  <c r="J43" i="19" s="1"/>
  <c r="G44" i="19"/>
  <c r="J44" i="19" s="1"/>
  <c r="G45" i="19"/>
  <c r="J45" i="19" s="1"/>
  <c r="G46" i="19"/>
  <c r="J46" i="19" s="1"/>
  <c r="G9" i="19"/>
  <c r="J9" i="19" s="1"/>
  <c r="G13" i="19"/>
  <c r="J13" i="19" s="1"/>
  <c r="G39" i="21"/>
  <c r="J39" i="21" s="1"/>
  <c r="G41" i="21"/>
  <c r="J41" i="21" s="1"/>
  <c r="G43" i="21"/>
  <c r="J43" i="21" s="1"/>
  <c r="G45" i="21"/>
  <c r="J45" i="21" s="1"/>
  <c r="I57" i="19"/>
  <c r="J57" i="19" s="1"/>
  <c r="I27" i="19"/>
  <c r="J27" i="19" s="1"/>
  <c r="I48" i="17"/>
  <c r="J48" i="17" s="1"/>
  <c r="I46" i="11"/>
  <c r="J46" i="11" s="1"/>
  <c r="I22" i="11"/>
  <c r="J22" i="11" s="1"/>
  <c r="G40" i="21"/>
  <c r="J40" i="21" s="1"/>
  <c r="G11" i="21" l="1"/>
  <c r="J11" i="21" s="1"/>
  <c r="G10" i="21"/>
  <c r="J10" i="21" s="1"/>
  <c r="G16" i="21"/>
  <c r="J16" i="21" s="1"/>
  <c r="G15" i="21"/>
  <c r="J15" i="21" s="1"/>
  <c r="G9" i="21"/>
  <c r="J9" i="21" s="1"/>
  <c r="G14" i="21"/>
  <c r="J14" i="21" s="1"/>
  <c r="G40" i="11"/>
  <c r="J40" i="11" s="1"/>
  <c r="J47" i="11" s="1"/>
  <c r="J49" i="11" s="1"/>
  <c r="G12" i="19"/>
  <c r="J12" i="19" s="1"/>
  <c r="G15" i="19"/>
  <c r="J15" i="19" s="1"/>
  <c r="G11" i="19"/>
  <c r="J11" i="19" s="1"/>
  <c r="G14" i="19"/>
  <c r="J14" i="19" s="1"/>
  <c r="G10" i="19"/>
  <c r="J10" i="19" s="1"/>
  <c r="J28" i="19" s="1"/>
  <c r="J31" i="19" s="1"/>
  <c r="J2" i="19" s="1"/>
  <c r="G44" i="21"/>
  <c r="J44" i="21" s="1"/>
  <c r="G17" i="17"/>
  <c r="J17" i="17" s="1"/>
  <c r="G34" i="17"/>
  <c r="J34" i="17" s="1"/>
  <c r="G13" i="17"/>
  <c r="J13" i="17" s="1"/>
  <c r="G15" i="17"/>
  <c r="J15" i="17" s="1"/>
  <c r="G14" i="17"/>
  <c r="J14" i="17" s="1"/>
  <c r="G12" i="17"/>
  <c r="J12" i="17" s="1"/>
  <c r="G10" i="17"/>
  <c r="J10" i="17" s="1"/>
  <c r="G35" i="17"/>
  <c r="J35" i="17" s="1"/>
  <c r="G42" i="17"/>
  <c r="J42" i="17" s="1"/>
  <c r="G11" i="17"/>
  <c r="J11" i="17" s="1"/>
  <c r="G9" i="17"/>
  <c r="J9" i="17" s="1"/>
  <c r="G38" i="17"/>
  <c r="J38" i="17" s="1"/>
  <c r="G36" i="17"/>
  <c r="J36" i="17" s="1"/>
  <c r="G39" i="17"/>
  <c r="J39" i="17" s="1"/>
  <c r="G41" i="17"/>
  <c r="J41" i="17" s="1"/>
  <c r="G40" i="17"/>
  <c r="J40" i="17" s="1"/>
  <c r="J58" i="21"/>
  <c r="J61" i="21" s="1"/>
  <c r="J23" i="11"/>
  <c r="J25" i="11" s="1"/>
  <c r="J2" i="11" s="1"/>
  <c r="J58" i="19"/>
  <c r="J61" i="19" s="1"/>
  <c r="J28" i="21" l="1"/>
  <c r="J31" i="21" s="1"/>
  <c r="J2" i="21" s="1"/>
  <c r="J24" i="17"/>
  <c r="J26" i="17" s="1"/>
  <c r="J2" i="17" s="1"/>
  <c r="J49" i="17"/>
  <c r="J51" i="17" s="1"/>
  <c r="J3" i="17" s="1"/>
  <c r="J3" i="11"/>
  <c r="J51" i="11"/>
  <c r="J4" i="11" s="1"/>
  <c r="J63" i="21"/>
  <c r="J4" i="21" s="1"/>
  <c r="J3" i="21"/>
  <c r="J63" i="19"/>
  <c r="J4" i="19" s="1"/>
  <c r="J3" i="19"/>
  <c r="J53" i="17" l="1"/>
  <c r="J4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C. Biron</author>
    <author xml:space="preserve">Dawson DTU </author>
  </authors>
  <commentList>
    <comment ref="C7" authorId="0" shapeId="0" xr:uid="{00000000-0006-0000-0100-000001000000}">
      <text>
        <r>
          <rPr>
            <sz val="8"/>
            <color indexed="81"/>
            <rFont val="Tahoma"/>
            <family val="2"/>
          </rPr>
          <t>Les sigles doivent être entrés correctement de manière constante afin d'être comptabilisés justement pour le nombre de préparations. 
Par exemple:
520-101, 520-231, 520-NYA, etc.
OU
101, 231 , NYA, etc.</t>
        </r>
      </text>
    </comment>
    <comment ref="D7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Cette cellule est un espace de commentaire et n'a aucune incidence sur le calcul de la CI. </t>
        </r>
      </text>
    </comment>
    <comment ref="E7" authorId="0" shapeId="0" xr:uid="{00000000-0006-0000-0100-000003000000}">
      <text>
        <r>
          <rPr>
            <sz val="8"/>
            <color indexed="81"/>
            <rFont val="Tahoma"/>
            <family val="2"/>
          </rPr>
          <t>Nombre d'heures de cours par semaine (théorie + laboratoire (ou atelier))</t>
        </r>
      </text>
    </comment>
    <comment ref="F18" authorId="0" shapeId="0" xr:uid="{00000000-0006-0000-0100-000004000000}">
      <text>
        <r>
          <rPr>
            <sz val="8"/>
            <color indexed="81"/>
            <rFont val="Tahoma"/>
            <family val="2"/>
          </rPr>
          <t>NES s'applique seulement aux cours d'au moins 45 heures (3 heures par semaine).</t>
        </r>
      </text>
    </comment>
    <comment ref="A20" authorId="0" shapeId="0" xr:uid="{00000000-0006-0000-0100-000005000000}">
      <text>
        <r>
          <rPr>
            <sz val="8"/>
            <color indexed="81"/>
            <rFont val="Tahoma"/>
            <family val="2"/>
          </rPr>
          <t>1 ou 2 préparations HP = 0.9;
3 préparations HP = 1.1,
4 préparations ou plus HP = 1.3</t>
        </r>
      </text>
    </comment>
    <comment ref="H21" authorId="0" shapeId="0" xr:uid="{00000000-0006-0000-0100-000006000000}">
      <text>
        <r>
          <rPr>
            <sz val="8"/>
            <color indexed="81"/>
            <rFont val="Tahoma"/>
            <family val="2"/>
          </rPr>
          <t>Nombre  d'étudiants, si 160 et plus.</t>
        </r>
      </text>
    </comment>
    <comment ref="H22" authorId="0" shapeId="0" xr:uid="{00000000-0006-0000-0100-000007000000}">
      <text>
        <r>
          <rPr>
            <sz val="8"/>
            <color indexed="81"/>
            <rFont val="Tahoma"/>
            <family val="2"/>
          </rPr>
          <t>Nombre  d'étudiants, si 75 et plus.</t>
        </r>
      </text>
    </comment>
    <comment ref="A24" authorId="0" shapeId="0" xr:uid="{00000000-0006-0000-0100-000008000000}">
      <text>
        <r>
          <rPr>
            <sz val="8"/>
            <color indexed="81"/>
            <rFont val="Tahoma"/>
            <family val="2"/>
          </rPr>
          <t xml:space="preserve">% de libération annuelle, indiquée pour la session. Ex. 25% de libération </t>
        </r>
      </text>
    </comment>
    <comment ref="C31" authorId="0" shapeId="0" xr:uid="{00000000-0006-0000-0100-000009000000}">
      <text>
        <r>
          <rPr>
            <sz val="8"/>
            <color indexed="81"/>
            <rFont val="Tahoma"/>
            <family val="2"/>
          </rPr>
          <t>Les sigles doivent être entrés correctement de manière constante afin d'être comptabilisés justement pour le nombre de préparations. 
Par exemple:
520-101, 520-231, 520-NYA, etc.
OU
101, 231 , NYA, etc.</t>
        </r>
      </text>
    </comment>
    <comment ref="D31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Cette cellule est un espace de commentaire et n'a aucune incidence sur le calcul de la CI. </t>
        </r>
      </text>
    </comment>
    <comment ref="E31" authorId="0" shapeId="0" xr:uid="{00000000-0006-0000-0100-00000B000000}">
      <text>
        <r>
          <rPr>
            <sz val="8"/>
            <color indexed="81"/>
            <rFont val="Tahoma"/>
            <family val="2"/>
          </rPr>
          <t>Nombre d'heures de cours par semaine (théorie + laboratoire (ou atelier))</t>
        </r>
      </text>
    </comment>
    <comment ref="F42" authorId="0" shapeId="0" xr:uid="{00000000-0006-0000-0100-00000C000000}">
      <text>
        <r>
          <rPr>
            <sz val="8"/>
            <color indexed="81"/>
            <rFont val="Tahoma"/>
            <family val="2"/>
          </rPr>
          <t>NES s'applique seulement aux cours d'au moins 45 heures (3 heures par semaine).</t>
        </r>
      </text>
    </comment>
    <comment ref="A44" authorId="1" shapeId="0" xr:uid="{00000000-0006-0000-0100-00000D000000}">
      <text>
        <r>
          <rPr>
            <sz val="8"/>
            <color indexed="81"/>
            <rFont val="Tahoma"/>
            <family val="2"/>
          </rPr>
          <t>1 ou 2 préparations HP = 0.9;
3 préparations HP = 1.1,
4 préparations ou plus HP =1.3</t>
        </r>
      </text>
    </comment>
    <comment ref="H45" authorId="0" shapeId="0" xr:uid="{00000000-0006-0000-0100-00000E000000}">
      <text>
        <r>
          <rPr>
            <sz val="8"/>
            <color indexed="81"/>
            <rFont val="Tahoma"/>
            <family val="2"/>
          </rPr>
          <t>Nombre  d'étudiants, si 160 et plus.</t>
        </r>
      </text>
    </comment>
    <comment ref="H46" authorId="0" shapeId="0" xr:uid="{00000000-0006-0000-0100-00000F000000}">
      <text>
        <r>
          <rPr>
            <sz val="8"/>
            <color indexed="81"/>
            <rFont val="Tahoma"/>
            <family val="2"/>
          </rPr>
          <t>Nombre  d'étudiants, si 75 et plus.</t>
        </r>
      </text>
    </comment>
    <comment ref="A48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% de libération annuelle, indiquée pour la session. Ex. 25% de libération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C. Biron</author>
    <author xml:space="preserve">Dawson DTU </author>
  </authors>
  <commentList>
    <comment ref="C7" authorId="0" shapeId="0" xr:uid="{00000000-0006-0000-0200-000001000000}">
      <text>
        <r>
          <rPr>
            <sz val="8"/>
            <color indexed="81"/>
            <rFont val="Tahoma"/>
            <family val="2"/>
          </rPr>
          <t>Les sigles doivent être entrés correctement de manière constante afin d'être comptabilisés justement pour le nombre de préparations. 
Par exemple:
520-101, 520-231, 520-NYA, etc.
OU
101, 231 , NYA, etc.</t>
        </r>
      </text>
    </comment>
    <comment ref="D7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Cette cellule est un espace de commentaire et n'a aucune incidence sur le calcul de la CI. </t>
        </r>
      </text>
    </comment>
    <comment ref="E7" authorId="0" shapeId="0" xr:uid="{00000000-0006-0000-0200-000003000000}">
      <text>
        <r>
          <rPr>
            <sz val="8"/>
            <color indexed="81"/>
            <rFont val="Tahoma"/>
            <family val="2"/>
          </rPr>
          <t>Nombre d'heures de cours par semaine (théorie + laboratoire (ou atelier))</t>
        </r>
      </text>
    </comment>
    <comment ref="F19" authorId="0" shapeId="0" xr:uid="{00000000-0006-0000-0200-000004000000}">
      <text>
        <r>
          <rPr>
            <sz val="8"/>
            <color indexed="81"/>
            <rFont val="Tahoma"/>
            <family val="2"/>
          </rPr>
          <t>NES s'applique seulement aux cours d'au moins 45 heures (3 heures par semaine).</t>
        </r>
      </text>
    </comment>
    <comment ref="A21" authorId="0" shapeId="0" xr:uid="{00000000-0006-0000-0200-000005000000}">
      <text>
        <r>
          <rPr>
            <sz val="8"/>
            <color indexed="81"/>
            <rFont val="Tahoma"/>
            <family val="2"/>
          </rPr>
          <t>1 ou 2 préparations HP = 0.9;
3 préparations HP = 1.1,
4 préparations ou plus HP = 1.3</t>
        </r>
      </text>
    </comment>
    <comment ref="H22" authorId="0" shapeId="0" xr:uid="{00000000-0006-0000-0200-000006000000}">
      <text>
        <r>
          <rPr>
            <sz val="8"/>
            <color indexed="81"/>
            <rFont val="Tahoma"/>
            <family val="2"/>
          </rPr>
          <t>Nombre  d'étudiants, si 160 et plus.</t>
        </r>
      </text>
    </comment>
    <comment ref="H23" authorId="0" shapeId="0" xr:uid="{00000000-0006-0000-0200-000007000000}">
      <text>
        <r>
          <rPr>
            <sz val="8"/>
            <color indexed="81"/>
            <rFont val="Tahoma"/>
            <family val="2"/>
          </rPr>
          <t>Nombre  d'étudiants, si 75 et plus.</t>
        </r>
      </text>
    </comment>
    <comment ref="A25" authorId="0" shapeId="0" xr:uid="{00000000-0006-0000-0200-000008000000}">
      <text>
        <r>
          <rPr>
            <sz val="8"/>
            <color indexed="81"/>
            <rFont val="Tahoma"/>
            <family val="2"/>
          </rPr>
          <t>% de libération annuelle, indiquée pour la session. Ex. 25% de libération</t>
        </r>
      </text>
    </comment>
    <comment ref="C32" authorId="0" shapeId="0" xr:uid="{00000000-0006-0000-0200-000009000000}">
      <text>
        <r>
          <rPr>
            <sz val="8"/>
            <color indexed="81"/>
            <rFont val="Tahoma"/>
            <family val="2"/>
          </rPr>
          <t>Les sigles doivent être entrés correctement de manière constante afin d'être comptabilisés justement pour le nombre de préparations. 
Par exemple:
520-101, 520-231, 520-NYA, etc.
OU
101, 231 , NYA, etc.</t>
        </r>
      </text>
    </comment>
    <comment ref="D32" authorId="0" shapeId="0" xr:uid="{00000000-0006-0000-0200-00000A000000}">
      <text>
        <r>
          <rPr>
            <sz val="8"/>
            <color indexed="81"/>
            <rFont val="Tahoma"/>
            <family val="2"/>
          </rPr>
          <t xml:space="preserve">Cette cellule est un espace de commentaire et n'a aucune incidence sur le calcul de la CI. </t>
        </r>
      </text>
    </comment>
    <comment ref="E32" authorId="0" shapeId="0" xr:uid="{00000000-0006-0000-0200-00000B000000}">
      <text>
        <r>
          <rPr>
            <sz val="8"/>
            <color indexed="81"/>
            <rFont val="Tahoma"/>
            <family val="2"/>
          </rPr>
          <t>Nombre d'heures de cours par semaine (théorie + laboratoire (ou atelier))</t>
        </r>
      </text>
    </comment>
    <comment ref="F44" authorId="0" shapeId="0" xr:uid="{00000000-0006-0000-0200-00000C000000}">
      <text>
        <r>
          <rPr>
            <sz val="8"/>
            <color indexed="81"/>
            <rFont val="Tahoma"/>
            <family val="2"/>
          </rPr>
          <t>NES s'applique seulement aux cours d'au moins 45 heures (3 heures par semaine).</t>
        </r>
      </text>
    </comment>
    <comment ref="A46" authorId="1" shapeId="0" xr:uid="{00000000-0006-0000-0200-00000D000000}">
      <text>
        <r>
          <rPr>
            <sz val="8"/>
            <color indexed="81"/>
            <rFont val="Tahoma"/>
            <family val="2"/>
          </rPr>
          <t>1 ou 2 préparations HP = 0.9;
3 préparations HP = 1.1,
4 préparations ou plus HP =1.3</t>
        </r>
      </text>
    </comment>
    <comment ref="H47" authorId="0" shapeId="0" xr:uid="{00000000-0006-0000-0200-00000E000000}">
      <text>
        <r>
          <rPr>
            <sz val="8"/>
            <color indexed="81"/>
            <rFont val="Tahoma"/>
            <family val="2"/>
          </rPr>
          <t>Nombre  d'étudiants, si 160 et plus.</t>
        </r>
      </text>
    </comment>
    <comment ref="H48" authorId="0" shapeId="0" xr:uid="{00000000-0006-0000-0200-00000F000000}">
      <text>
        <r>
          <rPr>
            <sz val="8"/>
            <color indexed="81"/>
            <rFont val="Tahoma"/>
            <family val="2"/>
          </rPr>
          <t>Nombre  d'étudiants, si 75 et plus.</t>
        </r>
      </text>
    </comment>
    <comment ref="A50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% de libération annuelle, indiquée pour la session. Ex. 25% de libération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C. Biron</author>
    <author>Jean-François Chénier</author>
    <author>Services Informatiques</author>
    <author xml:space="preserve">Dawson DTU </author>
  </authors>
  <commentList>
    <comment ref="C7" authorId="0" shapeId="0" xr:uid="{00000000-0006-0000-0300-000001000000}">
      <text>
        <r>
          <rPr>
            <sz val="8"/>
            <color indexed="81"/>
            <rFont val="Tahoma"/>
            <family val="2"/>
          </rPr>
          <t>Les sigles doivent être entrés correctement de manière constante afin d'être comptabilisés justement pour le nombre de préparations. 
Par exemple:
520-101, 520-231, 520-NYA, etc.
OU
101, 231 , NYA, etc.</t>
        </r>
      </text>
    </comment>
    <comment ref="D7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Cette cellule est un espace de commentaire et n'a aucune incidence sur le calcul de la CI. </t>
        </r>
      </text>
    </comment>
    <comment ref="E7" authorId="0" shapeId="0" xr:uid="{00000000-0006-0000-0300-000003000000}">
      <text>
        <r>
          <rPr>
            <sz val="8"/>
            <color indexed="81"/>
            <rFont val="Tahoma"/>
            <family val="2"/>
          </rPr>
          <t>Nombre d'heures de cours par semaine (théorie + laboratoire (ou atelier))</t>
        </r>
      </text>
    </comment>
    <comment ref="F18" authorId="0" shapeId="0" xr:uid="{00000000-0006-0000-0300-000004000000}">
      <text>
        <r>
          <rPr>
            <sz val="8"/>
            <color indexed="81"/>
            <rFont val="Tahoma"/>
            <family val="2"/>
          </rPr>
          <t>NES s'applique seulement aux cours d'au moins 45 heures (3 heures par semaine).</t>
        </r>
      </text>
    </comment>
    <comment ref="A20" authorId="0" shapeId="0" xr:uid="{00000000-0006-0000-0300-000005000000}">
      <text>
        <r>
          <rPr>
            <sz val="8"/>
            <color indexed="81"/>
            <rFont val="Tahoma"/>
            <family val="2"/>
          </rPr>
          <t>1 ou 2 préparations HP = 0.9;
3 préparations HP = 1.1,
4 préparations ou plus HP = 1.3</t>
        </r>
      </text>
    </comment>
    <comment ref="G22" authorId="1" shapeId="0" xr:uid="{00000000-0006-0000-0300-000006000000}">
      <text>
        <r>
          <rPr>
            <sz val="9"/>
            <color indexed="81"/>
            <rFont val="Geneva"/>
          </rPr>
          <t>Si une seule enseignante ou un seul enseignant assume la totalité du stage, inscrire 1.
Si plusieurs enseignantes ou enseignants assument un même stage, alors la fraction doit être le % assumé par vous, en valeur décimale (ex. 0,5 pour 
50%).</t>
        </r>
      </text>
    </comment>
    <comment ref="E23" authorId="2" shapeId="0" xr:uid="{00000000-0006-0000-0300-000007000000}">
      <text>
        <r>
          <rPr>
            <sz val="8"/>
            <color indexed="81"/>
            <rFont val="Tahoma"/>
            <family val="2"/>
          </rPr>
          <t>Changer ce chiffre par le nejk associé au cours que vous donnez.  Le rcd a cette information.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4" authorId="2" shapeId="0" xr:uid="{00000000-0006-0000-0300-000008000000}">
      <text>
        <r>
          <rPr>
            <sz val="8"/>
            <color indexed="81"/>
            <rFont val="Tahoma"/>
            <family val="2"/>
          </rPr>
          <t>Changer ce chiffre par le nejk associé au cours que vous donnez.  Le rcd a cette information.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6" authorId="0" shapeId="0" xr:uid="{00000000-0006-0000-0300-000009000000}">
      <text>
        <r>
          <rPr>
            <sz val="8"/>
            <color indexed="81"/>
            <rFont val="Tahoma"/>
            <family val="2"/>
          </rPr>
          <t>Nombre  d'étudiants, si 160 et plus.</t>
        </r>
      </text>
    </comment>
    <comment ref="A27" authorId="0" shapeId="0" xr:uid="{00000000-0006-0000-0300-00000A000000}">
      <text>
        <r>
          <rPr>
            <sz val="8"/>
            <color indexed="81"/>
            <rFont val="Tahoma"/>
            <family val="2"/>
          </rPr>
          <t xml:space="preserve">% de libération annuelle, indiquée pour la session. Ex. 25% de libération </t>
        </r>
      </text>
    </comment>
    <comment ref="H27" authorId="0" shapeId="0" xr:uid="{00000000-0006-0000-0300-00000B000000}">
      <text>
        <r>
          <rPr>
            <sz val="8"/>
            <color indexed="81"/>
            <rFont val="Tahoma"/>
            <family val="2"/>
          </rPr>
          <t>Nombre  d'étudiants, si 75 et plus.</t>
        </r>
      </text>
    </comment>
    <comment ref="C37" authorId="0" shapeId="0" xr:uid="{00000000-0006-0000-0300-00000C000000}">
      <text>
        <r>
          <rPr>
            <sz val="8"/>
            <color indexed="81"/>
            <rFont val="Tahoma"/>
            <family val="2"/>
          </rPr>
          <t>Les sigles doivent être entrés correctement de manière constante afin d'être comptabilisés justement pour le nombre de préparations. 
Par exemple:
520-101, 520-231, 520-NYA, etc.
OU
101, 231 , NYA, etc.</t>
        </r>
      </text>
    </comment>
    <comment ref="D37" authorId="0" shapeId="0" xr:uid="{00000000-0006-0000-0300-00000D000000}">
      <text>
        <r>
          <rPr>
            <sz val="8"/>
            <color indexed="81"/>
            <rFont val="Tahoma"/>
            <family val="2"/>
          </rPr>
          <t xml:space="preserve">Cette cellule est un espace de commentaire et n'a aucune incidence sur le calcul de la CI. </t>
        </r>
      </text>
    </comment>
    <comment ref="E37" authorId="0" shapeId="0" xr:uid="{00000000-0006-0000-0300-00000E000000}">
      <text>
        <r>
          <rPr>
            <sz val="8"/>
            <color indexed="81"/>
            <rFont val="Tahoma"/>
            <family val="2"/>
          </rPr>
          <t>Nombre d'heures de cours par semaine (théorie + laboratoire (ou atelier))</t>
        </r>
      </text>
    </comment>
    <comment ref="F48" authorId="0" shapeId="0" xr:uid="{00000000-0006-0000-0300-00000F000000}">
      <text>
        <r>
          <rPr>
            <sz val="8"/>
            <color indexed="81"/>
            <rFont val="Tahoma"/>
            <family val="2"/>
          </rPr>
          <t>NES s'applique seulement aux cours d'au moins 45 heures (3 heures par semaine).</t>
        </r>
      </text>
    </comment>
    <comment ref="A50" authorId="3" shapeId="0" xr:uid="{00000000-0006-0000-0300-000010000000}">
      <text>
        <r>
          <rPr>
            <sz val="8"/>
            <color indexed="81"/>
            <rFont val="Tahoma"/>
            <family val="2"/>
          </rPr>
          <t>1 ou 2 préparations HP = 0.9;
3 préparations HP = 1.1,
4 préparations ou plus HP =1.3</t>
        </r>
      </text>
    </comment>
    <comment ref="E53" authorId="2" shapeId="0" xr:uid="{00000000-0006-0000-0300-000011000000}">
      <text>
        <r>
          <rPr>
            <sz val="8"/>
            <color indexed="81"/>
            <rFont val="Tahoma"/>
            <family val="2"/>
          </rPr>
          <t>Changer ce chiffre par le nejk associé au cours que vous donnez.  Le rcd a cette information.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4" authorId="2" shapeId="0" xr:uid="{00000000-0006-0000-0300-000012000000}">
      <text>
        <r>
          <rPr>
            <sz val="8"/>
            <color indexed="81"/>
            <rFont val="Tahoma"/>
            <family val="2"/>
          </rPr>
          <t>Changer ce chiffre par le nejk associé au cours que vous donnez.  Le rcd a cette information.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6" authorId="0" shapeId="0" xr:uid="{00000000-0006-0000-0300-000013000000}">
      <text>
        <r>
          <rPr>
            <sz val="8"/>
            <color indexed="81"/>
            <rFont val="Tahoma"/>
            <family val="2"/>
          </rPr>
          <t>Nombre  d'étudiants, si 160 et plus.</t>
        </r>
      </text>
    </comment>
    <comment ref="H57" authorId="0" shapeId="0" xr:uid="{00000000-0006-0000-0300-000014000000}">
      <text>
        <r>
          <rPr>
            <sz val="8"/>
            <color indexed="81"/>
            <rFont val="Tahoma"/>
            <family val="2"/>
          </rPr>
          <t>Nombre  d'étudiants, si 75 et plus.</t>
        </r>
      </text>
    </comment>
    <comment ref="A59" authorId="0" shapeId="0" xr:uid="{00000000-0006-0000-0300-000015000000}">
      <text>
        <r>
          <rPr>
            <sz val="8"/>
            <color indexed="81"/>
            <rFont val="Tahoma"/>
            <family val="2"/>
          </rPr>
          <t>% de libération annuelle, indiquée pour la session. Ex. 25% de libération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C. Biron</author>
    <author>Jean-François Chénier</author>
    <author>Services Informatiques</author>
    <author xml:space="preserve">Dawson DTU </author>
  </authors>
  <commentList>
    <comment ref="C7" authorId="0" shapeId="0" xr:uid="{00000000-0006-0000-0400-000001000000}">
      <text>
        <r>
          <rPr>
            <sz val="8"/>
            <color indexed="81"/>
            <rFont val="Tahoma"/>
            <family val="2"/>
          </rPr>
          <t>Les sigles doivent être entrés correctement de manière constante afin d'être comptabilisés justement pour le nombre de préparations. 
Par exemple:
520-101, 520-231, 520-NYA, etc.
OU
101, 231 , NYA, etc.</t>
        </r>
      </text>
    </comment>
    <comment ref="D7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Cette cellule est un espace de commentaire et n'a aucune incidence sur le calcul de la CI. </t>
        </r>
      </text>
    </comment>
    <comment ref="E7" authorId="0" shapeId="0" xr:uid="{00000000-0006-0000-0400-000003000000}">
      <text>
        <r>
          <rPr>
            <sz val="8"/>
            <color indexed="81"/>
            <rFont val="Tahoma"/>
            <family val="2"/>
          </rPr>
          <t>Nombre d'heures de cours par semaine (théorie + laboratoire (ou atelier))</t>
        </r>
      </text>
    </comment>
    <comment ref="F18" authorId="0" shapeId="0" xr:uid="{00000000-0006-0000-0400-000004000000}">
      <text>
        <r>
          <rPr>
            <sz val="8"/>
            <color indexed="81"/>
            <rFont val="Tahoma"/>
            <family val="2"/>
          </rPr>
          <t>NES s'applique seulement aux cours d'au moins 45 heures (3 heures par semaine).</t>
        </r>
      </text>
    </comment>
    <comment ref="A20" authorId="0" shapeId="0" xr:uid="{00000000-0006-0000-0400-000005000000}">
      <text>
        <r>
          <rPr>
            <sz val="8"/>
            <color indexed="81"/>
            <rFont val="Tahoma"/>
            <family val="2"/>
          </rPr>
          <t>1 ou 2 préparations HP = 0.9;
3 préparations HP = 1.1,
4 préparations ou plus HP = 1.3</t>
        </r>
      </text>
    </comment>
    <comment ref="G22" authorId="1" shapeId="0" xr:uid="{00000000-0006-0000-0400-000006000000}">
      <text>
        <r>
          <rPr>
            <sz val="9"/>
            <color indexed="81"/>
            <rFont val="Geneva"/>
          </rPr>
          <t>Si une seule enseignante ou un seul enseignant assume la totalité du stage, inscrire 1.
Si plusieurs enseignantes ou enseignants assument un même stage, alors la fraction doit être le % assumé par vous, en valeur décimale (ex. 0,5 pour 
50%).</t>
        </r>
      </text>
    </comment>
    <comment ref="E23" authorId="2" shapeId="0" xr:uid="{00000000-0006-0000-0400-000007000000}">
      <text>
        <r>
          <rPr>
            <sz val="8"/>
            <color indexed="81"/>
            <rFont val="Tahoma"/>
            <family val="2"/>
          </rPr>
          <t>Changer ce chiffre par le nejk associé au cours que vous donnez.  Le rcd a cette information.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4" authorId="2" shapeId="0" xr:uid="{00000000-0006-0000-0400-000008000000}">
      <text>
        <r>
          <rPr>
            <sz val="8"/>
            <color indexed="81"/>
            <rFont val="Tahoma"/>
            <family val="2"/>
          </rPr>
          <t>Changer ce chiffre par le nejk associé au cours que vous donnez.  Le rcd a cette information.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6" authorId="0" shapeId="0" xr:uid="{00000000-0006-0000-0400-000009000000}">
      <text>
        <r>
          <rPr>
            <sz val="8"/>
            <color indexed="81"/>
            <rFont val="Tahoma"/>
            <family val="2"/>
          </rPr>
          <t>Nombre  d'étudiants, si 160 et plus.</t>
        </r>
      </text>
    </comment>
    <comment ref="A27" authorId="0" shapeId="0" xr:uid="{00000000-0006-0000-0400-00000A000000}">
      <text>
        <r>
          <rPr>
            <sz val="8"/>
            <color indexed="81"/>
            <rFont val="Tahoma"/>
            <family val="2"/>
          </rPr>
          <t>% de libération annuelle, indiquée pour la session. Ex. 25% de libération</t>
        </r>
      </text>
    </comment>
    <comment ref="H27" authorId="0" shapeId="0" xr:uid="{00000000-0006-0000-0400-00000B000000}">
      <text>
        <r>
          <rPr>
            <sz val="8"/>
            <color indexed="81"/>
            <rFont val="Tahoma"/>
            <family val="2"/>
          </rPr>
          <t>Nombre  d'étudiants, si 75 et plus.</t>
        </r>
      </text>
    </comment>
    <comment ref="C37" authorId="0" shapeId="0" xr:uid="{00000000-0006-0000-0400-00000C000000}">
      <text>
        <r>
          <rPr>
            <sz val="8"/>
            <color indexed="81"/>
            <rFont val="Tahoma"/>
            <family val="2"/>
          </rPr>
          <t>Les sigles doivent être entrés correctement de manière constante afin d'être comptabilisés justement pour le nombre de préparations. 
Par exemple:
520-101, 520-231, 520-NYA, etc.
OU
101, 231 , NYA, etc.</t>
        </r>
      </text>
    </comment>
    <comment ref="D37" authorId="0" shapeId="0" xr:uid="{00000000-0006-0000-0400-00000D000000}">
      <text>
        <r>
          <rPr>
            <sz val="8"/>
            <color indexed="81"/>
            <rFont val="Tahoma"/>
            <family val="2"/>
          </rPr>
          <t xml:space="preserve">Cette cellule est un espace de commentaire et n'a aucune incidence sur le calcul de la CI. </t>
        </r>
      </text>
    </comment>
    <comment ref="E37" authorId="0" shapeId="0" xr:uid="{00000000-0006-0000-0400-00000E000000}">
      <text>
        <r>
          <rPr>
            <sz val="8"/>
            <color indexed="81"/>
            <rFont val="Tahoma"/>
            <family val="2"/>
          </rPr>
          <t>Nombre d'heures de cours par semaine (théorie + laboratoire (ou atelier))</t>
        </r>
      </text>
    </comment>
    <comment ref="F48" authorId="0" shapeId="0" xr:uid="{00000000-0006-0000-0400-00000F000000}">
      <text>
        <r>
          <rPr>
            <sz val="8"/>
            <color indexed="81"/>
            <rFont val="Tahoma"/>
            <family val="2"/>
          </rPr>
          <t>NES s'applique seulement aux cours d'au moins 45 heures (3 heures par semaine).</t>
        </r>
      </text>
    </comment>
    <comment ref="A50" authorId="3" shapeId="0" xr:uid="{00000000-0006-0000-0400-000010000000}">
      <text>
        <r>
          <rPr>
            <sz val="8"/>
            <color indexed="81"/>
            <rFont val="Tahoma"/>
            <family val="2"/>
          </rPr>
          <t>1 ou 2 préparations HP = 0.9;
3 préparations HP = 1.1,
4 préparations ou plus HP =1.3</t>
        </r>
      </text>
    </comment>
    <comment ref="E53" authorId="2" shapeId="0" xr:uid="{00000000-0006-0000-0400-000011000000}">
      <text>
        <r>
          <rPr>
            <sz val="8"/>
            <color indexed="81"/>
            <rFont val="Tahoma"/>
            <family val="2"/>
          </rPr>
          <t>Changer ce chiffre par le nejk associé au cours que vous donnez.  Le rcd a cette information.</t>
        </r>
      </text>
    </comment>
    <comment ref="E54" authorId="2" shapeId="0" xr:uid="{00000000-0006-0000-0400-000012000000}">
      <text>
        <r>
          <rPr>
            <sz val="8"/>
            <color indexed="81"/>
            <rFont val="Tahoma"/>
            <family val="2"/>
          </rPr>
          <t>Changer ce chiffre par le nejk associé au cours que vous donnez.  Le rcd a cette information.</t>
        </r>
      </text>
    </comment>
    <comment ref="H56" authorId="0" shapeId="0" xr:uid="{00000000-0006-0000-0400-000013000000}">
      <text>
        <r>
          <rPr>
            <sz val="8"/>
            <color indexed="81"/>
            <rFont val="Tahoma"/>
            <family val="2"/>
          </rPr>
          <t>Nombre  d'étudiants, si 160 et plus.</t>
        </r>
      </text>
    </comment>
    <comment ref="H57" authorId="0" shapeId="0" xr:uid="{00000000-0006-0000-0400-000014000000}">
      <text>
        <r>
          <rPr>
            <sz val="8"/>
            <color indexed="81"/>
            <rFont val="Tahoma"/>
            <family val="2"/>
          </rPr>
          <t>Nombre  d'étudiants, si 75 et plus.</t>
        </r>
      </text>
    </comment>
    <comment ref="A59" authorId="0" shapeId="0" xr:uid="{00000000-0006-0000-0400-000015000000}">
      <text>
        <r>
          <rPr>
            <sz val="8"/>
            <color indexed="81"/>
            <rFont val="Tahoma"/>
            <family val="2"/>
          </rPr>
          <t>% de libération annuelle, indiquée pour la session. Ex. 25% de libération</t>
        </r>
      </text>
    </comment>
  </commentList>
</comments>
</file>

<file path=xl/sharedStrings.xml><?xml version="1.0" encoding="utf-8"?>
<sst xmlns="http://schemas.openxmlformats.org/spreadsheetml/2006/main" count="264" uniqueCount="122">
  <si>
    <t>Syndicat des professeurs du Cégep Marie-Victorin</t>
    <phoneticPr fontId="7" type="noConversion"/>
  </si>
  <si>
    <t>Instructions d'utilisation de la feuille de calcul de CI</t>
    <phoneticPr fontId="7" type="noConversion"/>
  </si>
  <si>
    <t xml:space="preserve">NOTE: </t>
  </si>
  <si>
    <t>Ce document se veut un outil d'aide au calcul de la CI.  En cas de disparité avec les résultats du logiciel de la SRIC, ce dernier est l'outil officiel.</t>
  </si>
  <si>
    <t>Veuillez aviser le syndicat de tout commentaire ou erreur trouvée dans la feuille de calcul. Merci!</t>
  </si>
  <si>
    <t>1.</t>
  </si>
  <si>
    <t>Cliquez sur l'onglet «exemple de CI» au bas de cette page pour visualiser un exemple.</t>
    <phoneticPr fontId="7" type="noConversion"/>
  </si>
  <si>
    <t>2.</t>
  </si>
  <si>
    <t>À savoir:</t>
    <phoneticPr fontId="7" type="noConversion"/>
  </si>
  <si>
    <t>COMMENTAIRES</t>
  </si>
  <si>
    <t>triangle rouge = commentaire</t>
    <phoneticPr fontId="7" type="noConversion"/>
  </si>
  <si>
    <t>Des commentaires apparaissent sur la feuille de calcul afin de vous aider à la remplir.</t>
    <phoneticPr fontId="7" type="noConversion"/>
  </si>
  <si>
    <t>Pour lire les commenraires, faites passer la flèche de la souris au dessus d'un triangle rouge.</t>
    <phoneticPr fontId="7" type="noConversion"/>
  </si>
  <si>
    <t>COULEURS DES CELLULES</t>
  </si>
  <si>
    <t xml:space="preserve">Gris = cellule protégée. Les cellules grises contiennent des formules qui ne devraient pas être modifiées. </t>
    <phoneticPr fontId="7" type="noConversion"/>
  </si>
  <si>
    <t xml:space="preserve">Blanc = votre information. Vous devez inscire l'information relative à votre tâche dans les cellules blanches. </t>
    <phoneticPr fontId="7" type="noConversion"/>
  </si>
  <si>
    <t>SIGLE DE COURS</t>
  </si>
  <si>
    <t xml:space="preserve">Les sigles des cours doivent être inscrits correctement, et ce, de manière constante afin que le nombre de préparations soit bien calculé.  </t>
    <phoneticPr fontId="7" type="noConversion"/>
  </si>
  <si>
    <t xml:space="preserve">En inscrivant un deuxième cours d'un même sigle, une seule préparation sera calculée.  Ce cours doit quand même être inscrit afin de calculer </t>
    <phoneticPr fontId="7" type="noConversion"/>
  </si>
  <si>
    <t xml:space="preserve">     les heures de prestations de cours et le nombre d'étudiants.  </t>
    <phoneticPr fontId="7" type="noConversion"/>
  </si>
  <si>
    <t>Un sigle de cours différent = une préparation différente.</t>
    <phoneticPr fontId="7" type="noConversion"/>
  </si>
  <si>
    <t>LIBÉRATION</t>
  </si>
  <si>
    <t>La valeur de la libération est un % de la libération ANNUELLE.</t>
    <phoneticPr fontId="7" type="noConversion"/>
  </si>
  <si>
    <t>Ex. Une libération annuelle de 20% distribuée également sur deux sessions devrait être inscrite comme suit:</t>
    <phoneticPr fontId="7" type="noConversion"/>
  </si>
  <si>
    <t>Automne: 20%; Hiver: 20%</t>
  </si>
  <si>
    <t>STAGES</t>
  </si>
  <si>
    <t>Utilisez l'onglet «Ma CI avec stages»</t>
    <phoneticPr fontId="7" type="noConversion"/>
  </si>
  <si>
    <t>Demandez au rcd le Nejk associé avec le stage.</t>
    <phoneticPr fontId="7" type="noConversion"/>
  </si>
  <si>
    <t>Inscrire le nombre d'étudiants.</t>
    <phoneticPr fontId="7" type="noConversion"/>
  </si>
  <si>
    <t>Inscrire la fraction, c'est-à-dire la part de stagiaires assumée par vous pour ce stage.  Ex. Si vous avez tous les stagiaires, inscivez 1.  Si vous avez 50% des stagiaires, inscrivez 0,5.</t>
    <phoneticPr fontId="7" type="noConversion"/>
  </si>
  <si>
    <t>3.</t>
  </si>
  <si>
    <t>Cliquez sur l'onglet "Ma CI" au bas de ce document pour créer votre feuille de calcul de CI.</t>
    <phoneticPr fontId="7" type="noConversion"/>
  </si>
  <si>
    <t>CE QUE VOUS DEVEZ FAIRE</t>
    <phoneticPr fontId="7" type="noConversion"/>
  </si>
  <si>
    <t>Remplir les cellules blanches avec l'information relative àa votre tâche.</t>
    <phoneticPr fontId="7" type="noConversion"/>
  </si>
  <si>
    <t>Vérifiez votre CI au haut de la page (pour chaque session et pour l'année).</t>
    <phoneticPr fontId="7" type="noConversion"/>
  </si>
  <si>
    <t>Vous pouvez imprimer la feuille de calcul si vous le désirez.</t>
    <phoneticPr fontId="7" type="noConversion"/>
  </si>
  <si>
    <t>Envoyez une copie de votre résultat au syndicat SVP.</t>
    <phoneticPr fontId="7" type="noConversion"/>
  </si>
  <si>
    <t>INCERTAIN?</t>
  </si>
  <si>
    <t xml:space="preserve">Si vous avez de la difficulté à calculer votre CI, n'hésitez pas à communiquer avec votre secrétaire générale </t>
    <phoneticPr fontId="7" type="noConversion"/>
  </si>
  <si>
    <t>au syndicat des professeurs.</t>
  </si>
  <si>
    <t>Note:  Le syndicat des professeurs du Cégep Marie-Victorin tient à remercier le syndicat des professeurs du Collège Dawson, le syndicat du personnel enseignant du</t>
  </si>
  <si>
    <t>Collège de Chicoutimi et le syndicat des professeurs du Collège de Valleyfield pour leur aide dans l'élaboration de cette feuille de calcul.</t>
  </si>
  <si>
    <t>Syndicat des professeurs du Cégep Marie-Victorin</t>
    <phoneticPr fontId="0" type="noConversion"/>
  </si>
  <si>
    <t>Calcul de la CI</t>
    <phoneticPr fontId="0" type="noConversion"/>
  </si>
  <si>
    <t>CI DE L'AUTOMNE</t>
  </si>
  <si>
    <t>Enseignement régulier</t>
    <phoneticPr fontId="0" type="noConversion"/>
  </si>
  <si>
    <t>CI DE L'HIVER</t>
  </si>
  <si>
    <t>Nom: Prof Exemple</t>
    <phoneticPr fontId="0" type="noConversion"/>
  </si>
  <si>
    <t>CI TOTALE -- année</t>
    <phoneticPr fontId="0" type="noConversion"/>
  </si>
  <si>
    <t>AUTOMNE</t>
    <phoneticPr fontId="0" type="noConversion"/>
  </si>
  <si>
    <t>Prép.</t>
    <phoneticPr fontId="0" type="noConversion"/>
  </si>
  <si>
    <t>Sigle du cours</t>
    <phoneticPr fontId="0" type="noConversion"/>
  </si>
  <si>
    <t>Titre du cours</t>
    <phoneticPr fontId="0" type="noConversion"/>
  </si>
  <si>
    <t>Heures</t>
    <phoneticPr fontId="0" type="noConversion"/>
  </si>
  <si>
    <t>étudiants</t>
    <phoneticPr fontId="0" type="noConversion"/>
  </si>
  <si>
    <t>HP</t>
  </si>
  <si>
    <t>HC</t>
  </si>
  <si>
    <t>PES</t>
  </si>
  <si>
    <t>CI</t>
  </si>
  <si>
    <t>520-101</t>
    <phoneticPr fontId="0" type="noConversion"/>
  </si>
  <si>
    <t>Perception de l'oeuvre d'art</t>
    <phoneticPr fontId="0" type="noConversion"/>
  </si>
  <si>
    <t>520-110</t>
    <phoneticPr fontId="0" type="noConversion"/>
  </si>
  <si>
    <t>Évolution du design graphique</t>
    <phoneticPr fontId="0" type="noConversion"/>
  </si>
  <si>
    <t>TOTAL</t>
  </si>
  <si>
    <t>Facteur de préparation</t>
    <phoneticPr fontId="0" type="noConversion"/>
  </si>
  <si>
    <t>NES 160</t>
  </si>
  <si>
    <t>NES 75</t>
  </si>
  <si>
    <t>Sous-Total CI</t>
    <phoneticPr fontId="0" type="noConversion"/>
  </si>
  <si>
    <t>Libération %</t>
    <phoneticPr fontId="0" type="noConversion"/>
  </si>
  <si>
    <t>Libération</t>
    <phoneticPr fontId="0" type="noConversion"/>
  </si>
  <si>
    <t>CI totale (automne)</t>
    <phoneticPr fontId="0" type="noConversion"/>
  </si>
  <si>
    <t>HIVER</t>
    <phoneticPr fontId="0" type="noConversion"/>
  </si>
  <si>
    <t>520-231</t>
    <phoneticPr fontId="0" type="noConversion"/>
  </si>
  <si>
    <t>Courants artistiques 2</t>
    <phoneticPr fontId="0" type="noConversion"/>
  </si>
  <si>
    <t>520-202</t>
    <phoneticPr fontId="0" type="noConversion"/>
  </si>
  <si>
    <t>Histoire des arts médiatiques</t>
    <phoneticPr fontId="0" type="noConversion"/>
  </si>
  <si>
    <t>520-470</t>
    <phoneticPr fontId="0" type="noConversion"/>
  </si>
  <si>
    <t>Explorer l'art contemporain</t>
    <phoneticPr fontId="0" type="noConversion"/>
  </si>
  <si>
    <t>CI totale (hiver)</t>
    <phoneticPr fontId="0" type="noConversion"/>
  </si>
  <si>
    <t>CI totale -- année</t>
    <phoneticPr fontId="0" type="noConversion"/>
  </si>
  <si>
    <t xml:space="preserve">Nom: </t>
    <phoneticPr fontId="0" type="noConversion"/>
  </si>
  <si>
    <r>
      <t xml:space="preserve">Calcul de la CI </t>
    </r>
    <r>
      <rPr>
        <b/>
        <sz val="13"/>
        <rFont val="Geneva"/>
      </rPr>
      <t>(avec stages)</t>
    </r>
    <phoneticPr fontId="0" type="noConversion"/>
  </si>
  <si>
    <t>388-308</t>
  </si>
  <si>
    <t>Défense droits</t>
  </si>
  <si>
    <t>Stages</t>
    <phoneticPr fontId="10" type="noConversion"/>
  </si>
  <si>
    <t>Sigle du cours</t>
    <phoneticPr fontId="10" type="noConversion"/>
  </si>
  <si>
    <t>Titre du stage</t>
    <phoneticPr fontId="10" type="noConversion"/>
  </si>
  <si>
    <t>Nejk</t>
    <phoneticPr fontId="10" type="noConversion"/>
  </si>
  <si>
    <t>étudiants</t>
    <phoneticPr fontId="10" type="noConversion"/>
  </si>
  <si>
    <t>fraction</t>
    <phoneticPr fontId="10" type="noConversion"/>
  </si>
  <si>
    <t>CI_s</t>
    <phoneticPr fontId="10" type="noConversion"/>
  </si>
  <si>
    <t>388-510</t>
  </si>
  <si>
    <t>Stage 1</t>
  </si>
  <si>
    <t>388-405</t>
  </si>
  <si>
    <t>Int. Familles</t>
  </si>
  <si>
    <t>Stages</t>
  </si>
  <si>
    <t>Sigle du cours</t>
  </si>
  <si>
    <t>Titre du stage</t>
  </si>
  <si>
    <t>Nejk</t>
  </si>
  <si>
    <t>étudiants</t>
  </si>
  <si>
    <t>fraction</t>
  </si>
  <si>
    <t>CI_s</t>
  </si>
  <si>
    <t>388-610</t>
  </si>
  <si>
    <t>Syndicat des professeurs du Cégep Marie-Victorin</t>
  </si>
  <si>
    <r>
      <t xml:space="preserve">Calcul de la CI </t>
    </r>
    <r>
      <rPr>
        <b/>
        <sz val="13"/>
        <rFont val="Geneva"/>
      </rPr>
      <t>(avec stages)</t>
    </r>
  </si>
  <si>
    <t>Enseignement régulier</t>
  </si>
  <si>
    <t xml:space="preserve">Nom: </t>
  </si>
  <si>
    <t>CI TOTALE -- année</t>
  </si>
  <si>
    <t>AUTOMNE</t>
  </si>
  <si>
    <t>Prép.</t>
  </si>
  <si>
    <t>Titre du cours</t>
  </si>
  <si>
    <t>Heures</t>
  </si>
  <si>
    <t>Facteur de préparation</t>
  </si>
  <si>
    <t>Libération %</t>
  </si>
  <si>
    <t>Sous-Total CI</t>
  </si>
  <si>
    <t>Libération</t>
  </si>
  <si>
    <t>CI totale (automne)</t>
  </si>
  <si>
    <t>HIVER</t>
  </si>
  <si>
    <t>CI totale (hiver)</t>
  </si>
  <si>
    <t>CI totale -- année</t>
  </si>
  <si>
    <t>571-255</t>
  </si>
  <si>
    <t>571-112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</si>
</sst>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General_)"/>
    <numFmt numFmtId="165" formatCode="hh:mm\ AM/PM_)"/>
    <numFmt numFmtId="166" formatCode="dd\-mmm\-yy_)"/>
    <numFmt numFmtId="167" formatCode="0.000"/>
    <numFmt numFmtId="168" formatCode="#,##0.000_ _$;[Red]\-#,##0.000_ _$"/>
    <numFmt numFmtId="169" formatCode="0.0%"/>
    <numFmt numFmtId="170" formatCode="0;0;&quot;-&quot;"/>
  </numFmts>
  <fonts count="13">
    <font>
      <sz val="10"/>
      <name val="Geneva"/>
    </font>
    <font>
      <b/>
      <sz val="10"/>
      <name val="Geneva"/>
    </font>
    <font>
      <b/>
      <i/>
      <sz val="10"/>
      <name val="Geneva"/>
    </font>
    <font>
      <sz val="10"/>
      <name val="Geneva"/>
    </font>
    <font>
      <sz val="8"/>
      <color indexed="81"/>
      <name val="Tahoma"/>
      <family val="2"/>
    </font>
    <font>
      <b/>
      <sz val="11"/>
      <name val="Geneva"/>
    </font>
    <font>
      <b/>
      <sz val="16"/>
      <name val="Geneva"/>
    </font>
    <font>
      <sz val="8"/>
      <name val="Geneva"/>
    </font>
    <font>
      <b/>
      <sz val="14"/>
      <name val="Geneva"/>
    </font>
    <font>
      <sz val="16"/>
      <name val="Geneva"/>
    </font>
    <font>
      <sz val="8"/>
      <name val="Verdana"/>
      <family val="2"/>
    </font>
    <font>
      <b/>
      <sz val="13"/>
      <name val="Geneva"/>
    </font>
    <font>
      <sz val="9"/>
      <color indexed="81"/>
      <name val="Geneva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164" fontId="0" fillId="0" borderId="0"/>
    <xf numFmtId="40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9">
    <xf numFmtId="164" fontId="0" fillId="0" borderId="0" xfId="0"/>
    <xf numFmtId="164" fontId="0" fillId="0" borderId="0" xfId="0" applyAlignment="1">
      <alignment horizontal="right"/>
    </xf>
    <xf numFmtId="164" fontId="0" fillId="0" borderId="1" xfId="0" applyBorder="1" applyAlignment="1">
      <alignment horizontal="left"/>
    </xf>
    <xf numFmtId="164" fontId="0" fillId="0" borderId="1" xfId="0" applyBorder="1" applyAlignment="1">
      <alignment horizontal="right"/>
    </xf>
    <xf numFmtId="164" fontId="0" fillId="0" borderId="0" xfId="0" applyProtection="1">
      <protection locked="0"/>
    </xf>
    <xf numFmtId="164" fontId="0" fillId="0" borderId="0" xfId="0" applyAlignment="1" applyProtection="1">
      <alignment horizontal="right"/>
      <protection locked="0"/>
    </xf>
    <xf numFmtId="164" fontId="0" fillId="0" borderId="0" xfId="0" applyAlignment="1" applyProtection="1">
      <alignment horizontal="left"/>
      <protection locked="0"/>
    </xf>
    <xf numFmtId="166" fontId="0" fillId="0" borderId="0" xfId="0" applyNumberFormat="1" applyProtection="1">
      <protection locked="0"/>
    </xf>
    <xf numFmtId="164" fontId="0" fillId="2" borderId="0" xfId="0" applyFill="1" applyProtection="1">
      <protection locked="0"/>
    </xf>
    <xf numFmtId="164" fontId="0" fillId="3" borderId="0" xfId="0" applyFill="1" applyProtection="1">
      <protection locked="0"/>
    </xf>
    <xf numFmtId="164" fontId="1" fillId="0" borderId="1" xfId="0" applyFont="1" applyBorder="1" applyAlignment="1" applyProtection="1">
      <alignment horizontal="left"/>
      <protection locked="0"/>
    </xf>
    <xf numFmtId="164" fontId="0" fillId="0" borderId="0" xfId="0" applyAlignment="1" applyProtection="1">
      <alignment horizontal="fill"/>
      <protection locked="0"/>
    </xf>
    <xf numFmtId="164" fontId="0" fillId="0" borderId="2" xfId="0" applyBorder="1" applyAlignment="1" applyProtection="1">
      <alignment horizontal="right"/>
      <protection locked="0"/>
    </xf>
    <xf numFmtId="2" fontId="0" fillId="0" borderId="0" xfId="0" applyNumberFormat="1" applyProtection="1"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fill"/>
      <protection locked="0"/>
    </xf>
    <xf numFmtId="168" fontId="3" fillId="0" borderId="0" xfId="1" applyNumberFormat="1" applyProtection="1">
      <protection locked="0"/>
    </xf>
    <xf numFmtId="167" fontId="0" fillId="0" borderId="0" xfId="0" applyNumberFormat="1" applyProtection="1">
      <protection locked="0"/>
    </xf>
    <xf numFmtId="164" fontId="0" fillId="0" borderId="3" xfId="0" applyBorder="1" applyAlignment="1" applyProtection="1">
      <alignment horizontal="fill"/>
      <protection locked="0"/>
    </xf>
    <xf numFmtId="2" fontId="0" fillId="0" borderId="3" xfId="0" applyNumberFormat="1" applyBorder="1" applyProtection="1">
      <protection locked="0"/>
    </xf>
    <xf numFmtId="164" fontId="0" fillId="2" borderId="0" xfId="0" applyFill="1"/>
    <xf numFmtId="2" fontId="0" fillId="2" borderId="0" xfId="0" applyNumberFormat="1" applyFill="1"/>
    <xf numFmtId="164" fontId="1" fillId="4" borderId="0" xfId="0" applyFont="1" applyFill="1"/>
    <xf numFmtId="164" fontId="2" fillId="4" borderId="0" xfId="0" applyFont="1" applyFill="1"/>
    <xf numFmtId="2" fontId="1" fillId="4" borderId="0" xfId="0" applyNumberFormat="1" applyFont="1" applyFill="1" applyAlignment="1">
      <alignment horizontal="right"/>
    </xf>
    <xf numFmtId="2" fontId="0" fillId="5" borderId="0" xfId="0" applyNumberFormat="1" applyFill="1"/>
    <xf numFmtId="2" fontId="0" fillId="5" borderId="0" xfId="0" applyNumberFormat="1" applyFill="1" applyAlignment="1">
      <alignment horizontal="right"/>
    </xf>
    <xf numFmtId="164" fontId="0" fillId="5" borderId="0" xfId="0" applyFill="1" applyAlignment="1">
      <alignment horizontal="left"/>
    </xf>
    <xf numFmtId="1" fontId="0" fillId="5" borderId="0" xfId="0" applyNumberFormat="1" applyFill="1" applyAlignment="1">
      <alignment horizontal="right"/>
    </xf>
    <xf numFmtId="164" fontId="0" fillId="5" borderId="0" xfId="0" applyFill="1"/>
    <xf numFmtId="2" fontId="0" fillId="5" borderId="0" xfId="0" applyNumberFormat="1" applyFill="1" applyAlignment="1">
      <alignment horizontal="left"/>
    </xf>
    <xf numFmtId="164" fontId="0" fillId="5" borderId="0" xfId="0" applyFill="1" applyAlignment="1">
      <alignment horizontal="right"/>
    </xf>
    <xf numFmtId="169" fontId="0" fillId="0" borderId="2" xfId="2" applyNumberFormat="1" applyFont="1" applyBorder="1" applyProtection="1">
      <protection locked="0"/>
    </xf>
    <xf numFmtId="170" fontId="0" fillId="5" borderId="2" xfId="0" applyNumberFormat="1" applyFill="1" applyBorder="1"/>
    <xf numFmtId="164" fontId="1" fillId="3" borderId="0" xfId="0" applyFont="1" applyFill="1" applyProtection="1"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164" fontId="0" fillId="0" borderId="2" xfId="0" applyBorder="1" applyAlignment="1" applyProtection="1">
      <alignment horizontal="left"/>
      <protection locked="0"/>
    </xf>
    <xf numFmtId="164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164" fontId="1" fillId="0" borderId="4" xfId="0" applyFont="1" applyBorder="1"/>
    <xf numFmtId="164" fontId="2" fillId="0" borderId="5" xfId="0" applyFont="1" applyBorder="1"/>
    <xf numFmtId="2" fontId="1" fillId="0" borderId="6" xfId="0" applyNumberFormat="1" applyFont="1" applyBorder="1" applyAlignment="1">
      <alignment horizontal="right"/>
    </xf>
    <xf numFmtId="15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4" fontId="5" fillId="0" borderId="0" xfId="0" applyFont="1"/>
    <xf numFmtId="164" fontId="6" fillId="0" borderId="0" xfId="0" applyFont="1"/>
    <xf numFmtId="164" fontId="3" fillId="0" borderId="0" xfId="0" applyFont="1"/>
    <xf numFmtId="164" fontId="0" fillId="0" borderId="7" xfId="0" applyBorder="1" applyAlignment="1">
      <alignment horizontal="right"/>
    </xf>
    <xf numFmtId="164" fontId="0" fillId="0" borderId="8" xfId="0" applyBorder="1"/>
    <xf numFmtId="164" fontId="0" fillId="0" borderId="9" xfId="0" applyBorder="1"/>
    <xf numFmtId="164" fontId="0" fillId="0" borderId="10" xfId="0" applyBorder="1"/>
    <xf numFmtId="164" fontId="0" fillId="0" borderId="11" xfId="0" applyBorder="1"/>
    <xf numFmtId="164" fontId="0" fillId="0" borderId="12" xfId="0" applyBorder="1"/>
    <xf numFmtId="164" fontId="0" fillId="0" borderId="1" xfId="0" applyBorder="1"/>
    <xf numFmtId="164" fontId="0" fillId="0" borderId="13" xfId="0" applyBorder="1"/>
    <xf numFmtId="164" fontId="8" fillId="6" borderId="0" xfId="0" applyFont="1" applyFill="1"/>
    <xf numFmtId="164" fontId="0" fillId="6" borderId="0" xfId="0" applyFill="1"/>
    <xf numFmtId="164" fontId="9" fillId="0" borderId="0" xfId="0" applyFont="1" applyProtection="1">
      <protection locked="0"/>
    </xf>
    <xf numFmtId="169" fontId="0" fillId="0" borderId="0" xfId="2" applyNumberFormat="1" applyFont="1" applyBorder="1" applyProtection="1">
      <protection locked="0"/>
    </xf>
    <xf numFmtId="164" fontId="0" fillId="0" borderId="2" xfId="0" applyBorder="1" applyProtection="1">
      <protection locked="0"/>
    </xf>
    <xf numFmtId="2" fontId="0" fillId="0" borderId="2" xfId="0" applyNumberFormat="1" applyBorder="1" applyAlignment="1" applyProtection="1">
      <alignment horizontal="right"/>
      <protection locked="0"/>
    </xf>
    <xf numFmtId="164" fontId="0" fillId="0" borderId="2" xfId="0" applyBorder="1" applyAlignment="1" applyProtection="1">
      <alignment horizontal="center"/>
      <protection locked="0"/>
    </xf>
    <xf numFmtId="164" fontId="9" fillId="7" borderId="0" xfId="0" applyFont="1" applyFill="1"/>
    <xf numFmtId="164" fontId="0" fillId="7" borderId="0" xfId="0" applyFill="1"/>
    <xf numFmtId="169" fontId="3" fillId="0" borderId="2" xfId="2" applyNumberFormat="1" applyFont="1" applyBorder="1" applyProtection="1">
      <protection locked="0"/>
    </xf>
    <xf numFmtId="169" fontId="3" fillId="0" borderId="0" xfId="2" applyNumberFormat="1" applyFont="1" applyBorder="1" applyProtection="1">
      <protection locked="0"/>
    </xf>
    <xf numFmtId="164" fontId="1" fillId="0" borderId="0" xfId="0" applyFont="1"/>
    <xf numFmtId="164" fontId="0" fillId="0" borderId="7" xfId="0" applyBorder="1"/>
    <xf numFmtId="164" fontId="1" fillId="0" borderId="10" xfId="0" applyFont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showGridLines="0" topLeftCell="A46" workbookViewId="0">
      <selection activeCell="C44" sqref="C44"/>
    </sheetView>
  </sheetViews>
  <sheetFormatPr baseColWidth="10" defaultColWidth="8.6640625" defaultRowHeight="13.2"/>
  <cols>
    <col min="1" max="1" width="6" customWidth="1"/>
    <col min="2" max="2" width="4.109375" customWidth="1"/>
    <col min="3" max="3" width="79.6640625" customWidth="1"/>
  </cols>
  <sheetData>
    <row r="1" spans="1:3" ht="23.1" customHeight="1">
      <c r="A1" s="62" t="s">
        <v>0</v>
      </c>
      <c r="B1" s="63"/>
      <c r="C1" s="63"/>
    </row>
    <row r="2" spans="1:3" ht="17.399999999999999">
      <c r="A2" s="55" t="s">
        <v>1</v>
      </c>
      <c r="B2" s="56"/>
      <c r="C2" s="56"/>
    </row>
    <row r="3" spans="1:3">
      <c r="A3" s="46" t="s">
        <v>2</v>
      </c>
      <c r="B3" t="s">
        <v>3</v>
      </c>
    </row>
    <row r="4" spans="1:3">
      <c r="A4" s="46"/>
      <c r="B4" t="s">
        <v>4</v>
      </c>
    </row>
    <row r="5" spans="1:3">
      <c r="A5" s="46"/>
    </row>
    <row r="6" spans="1:3">
      <c r="A6" s="1" t="s">
        <v>5</v>
      </c>
      <c r="B6" t="s">
        <v>6</v>
      </c>
    </row>
    <row r="8" spans="1:3">
      <c r="A8" s="1" t="s">
        <v>7</v>
      </c>
      <c r="B8" t="s">
        <v>8</v>
      </c>
    </row>
    <row r="9" spans="1:3">
      <c r="A9" s="1"/>
      <c r="B9" s="66" t="s">
        <v>9</v>
      </c>
    </row>
    <row r="10" spans="1:3">
      <c r="A10" s="1"/>
      <c r="C10" t="s">
        <v>10</v>
      </c>
    </row>
    <row r="11" spans="1:3">
      <c r="A11" s="1"/>
      <c r="C11" t="s">
        <v>11</v>
      </c>
    </row>
    <row r="12" spans="1:3">
      <c r="A12" s="1"/>
      <c r="C12" t="s">
        <v>12</v>
      </c>
    </row>
    <row r="13" spans="1:3">
      <c r="A13" s="1"/>
    </row>
    <row r="14" spans="1:3">
      <c r="B14" s="66" t="s">
        <v>13</v>
      </c>
    </row>
    <row r="15" spans="1:3">
      <c r="C15" t="s">
        <v>14</v>
      </c>
    </row>
    <row r="16" spans="1:3">
      <c r="C16" t="s">
        <v>15</v>
      </c>
    </row>
    <row r="18" spans="2:3">
      <c r="B18" s="66" t="s">
        <v>16</v>
      </c>
    </row>
    <row r="19" spans="2:3">
      <c r="C19" t="s">
        <v>17</v>
      </c>
    </row>
    <row r="20" spans="2:3">
      <c r="C20" t="s">
        <v>18</v>
      </c>
    </row>
    <row r="21" spans="2:3">
      <c r="C21" t="s">
        <v>19</v>
      </c>
    </row>
    <row r="22" spans="2:3">
      <c r="C22" t="s">
        <v>20</v>
      </c>
    </row>
    <row r="24" spans="2:3">
      <c r="B24" s="66" t="s">
        <v>21</v>
      </c>
    </row>
    <row r="25" spans="2:3">
      <c r="C25" t="s">
        <v>22</v>
      </c>
    </row>
    <row r="26" spans="2:3">
      <c r="C26" t="s">
        <v>23</v>
      </c>
    </row>
    <row r="27" spans="2:3">
      <c r="C27" t="s">
        <v>24</v>
      </c>
    </row>
    <row r="29" spans="2:3">
      <c r="B29" s="66" t="s">
        <v>25</v>
      </c>
    </row>
    <row r="30" spans="2:3">
      <c r="C30" t="s">
        <v>26</v>
      </c>
    </row>
    <row r="31" spans="2:3">
      <c r="C31" t="s">
        <v>27</v>
      </c>
    </row>
    <row r="32" spans="2:3">
      <c r="C32" t="s">
        <v>28</v>
      </c>
    </row>
    <row r="33" spans="1:5">
      <c r="C33" t="s">
        <v>29</v>
      </c>
    </row>
    <row r="35" spans="1:5">
      <c r="A35" s="1" t="s">
        <v>30</v>
      </c>
      <c r="B35" t="s">
        <v>31</v>
      </c>
    </row>
    <row r="36" spans="1:5">
      <c r="A36" s="1"/>
      <c r="B36" t="s">
        <v>32</v>
      </c>
    </row>
    <row r="37" spans="1:5">
      <c r="A37" s="1"/>
      <c r="C37" t="s">
        <v>33</v>
      </c>
    </row>
    <row r="38" spans="1:5">
      <c r="A38" s="1"/>
      <c r="C38" t="s">
        <v>34</v>
      </c>
    </row>
    <row r="39" spans="1:5">
      <c r="A39" s="1"/>
      <c r="C39" t="s">
        <v>35</v>
      </c>
    </row>
    <row r="40" spans="1:5">
      <c r="A40" s="1"/>
      <c r="C40" t="s">
        <v>36</v>
      </c>
    </row>
    <row r="41" spans="1:5" ht="21" customHeight="1" thickBot="1">
      <c r="A41" s="1"/>
    </row>
    <row r="42" spans="1:5">
      <c r="A42" s="47"/>
      <c r="B42" s="67"/>
      <c r="C42" s="48"/>
      <c r="D42" s="48"/>
      <c r="E42" s="49"/>
    </row>
    <row r="43" spans="1:5">
      <c r="A43" s="50"/>
      <c r="B43" s="68" t="s">
        <v>37</v>
      </c>
      <c r="E43" s="51"/>
    </row>
    <row r="44" spans="1:5">
      <c r="A44" s="50"/>
      <c r="B44" s="50"/>
      <c r="C44" t="s">
        <v>38</v>
      </c>
      <c r="E44" s="51"/>
    </row>
    <row r="45" spans="1:5">
      <c r="A45" s="50"/>
      <c r="B45" s="50"/>
      <c r="C45" t="s">
        <v>39</v>
      </c>
      <c r="E45" s="51"/>
    </row>
    <row r="46" spans="1:5" ht="13.8" thickBot="1">
      <c r="A46" s="52"/>
      <c r="B46" s="52"/>
      <c r="C46" s="53"/>
      <c r="D46" s="53"/>
      <c r="E46" s="54"/>
    </row>
    <row r="49" spans="1:2">
      <c r="A49" t="s">
        <v>40</v>
      </c>
    </row>
    <row r="50" spans="1:2">
      <c r="B50" t="s">
        <v>41</v>
      </c>
    </row>
  </sheetData>
  <sheetProtection password="CC66" sheet="1" objects="1" scenarios="1" selectLockedCells="1" selectUnlockedCells="1"/>
  <phoneticPr fontId="7" type="noConversion"/>
  <pageMargins left="0.75000000000000011" right="0.75000000000000011" top="0.984251969" bottom="0.984251969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K62"/>
  <sheetViews>
    <sheetView showGridLines="0" showOutlineSymbols="0" zoomScale="75" workbookViewId="0">
      <pane ySplit="5" topLeftCell="A14" activePane="bottomLeft" state="frozen"/>
      <selection activeCell="G20" sqref="G20"/>
      <selection pane="bottomLeft" activeCell="D19" sqref="D19"/>
    </sheetView>
  </sheetViews>
  <sheetFormatPr baseColWidth="10" defaultColWidth="9.6640625" defaultRowHeight="13.2"/>
  <cols>
    <col min="1" max="1" width="11.5546875" style="4" customWidth="1"/>
    <col min="2" max="2" width="7.44140625" style="4" customWidth="1"/>
    <col min="3" max="3" width="10.44140625" style="4" customWidth="1"/>
    <col min="4" max="4" width="32.33203125" style="4" customWidth="1"/>
    <col min="5" max="5" width="6.6640625" style="4" customWidth="1"/>
    <col min="6" max="6" width="7.6640625" style="4" bestFit="1" customWidth="1"/>
    <col min="7" max="9" width="10" style="4" customWidth="1"/>
    <col min="10" max="10" width="10" style="5" customWidth="1"/>
    <col min="11" max="11" width="11.88671875" style="6" customWidth="1"/>
    <col min="12" max="12" width="4.33203125" style="4" customWidth="1"/>
    <col min="13" max="16384" width="9.6640625" style="4"/>
  </cols>
  <sheetData>
    <row r="1" spans="1:11" ht="23.1" customHeight="1">
      <c r="A1" s="57" t="s">
        <v>42</v>
      </c>
    </row>
    <row r="2" spans="1:11" ht="21">
      <c r="A2" s="45" t="s">
        <v>43</v>
      </c>
      <c r="D2" s="42">
        <f ca="1">TRUNC(NOW())</f>
        <v>45006</v>
      </c>
      <c r="I2" s="1" t="s">
        <v>44</v>
      </c>
      <c r="J2" s="38">
        <f>J25</f>
        <v>41.83</v>
      </c>
    </row>
    <row r="3" spans="1:11" ht="13.8">
      <c r="A3" s="44" t="s">
        <v>45</v>
      </c>
      <c r="C3" s="7"/>
      <c r="D3" s="43">
        <f ca="1">NOW()</f>
        <v>45006.520522916668</v>
      </c>
      <c r="I3" s="1" t="s">
        <v>46</v>
      </c>
      <c r="J3" s="38">
        <f>J49</f>
        <v>41.68</v>
      </c>
      <c r="K3" s="4"/>
    </row>
    <row r="4" spans="1:11">
      <c r="A4" s="8" t="s">
        <v>47</v>
      </c>
      <c r="B4" s="8"/>
      <c r="C4" s="8"/>
      <c r="D4" s="8"/>
      <c r="H4" s="39" t="s">
        <v>48</v>
      </c>
      <c r="I4" s="40"/>
      <c r="J4" s="41">
        <f>J51</f>
        <v>83.509999999999991</v>
      </c>
      <c r="K4" s="4"/>
    </row>
    <row r="5" spans="1:11">
      <c r="J5" s="4"/>
    </row>
    <row r="6" spans="1:11">
      <c r="A6" s="34" t="s">
        <v>49</v>
      </c>
      <c r="B6" s="9"/>
      <c r="C6" s="9"/>
      <c r="D6" s="9"/>
      <c r="E6" s="5"/>
      <c r="F6" s="5"/>
      <c r="G6" s="5"/>
      <c r="H6" s="5"/>
      <c r="I6" s="5"/>
    </row>
    <row r="7" spans="1:11" ht="13.8" thickBot="1">
      <c r="A7" s="10"/>
      <c r="B7" s="3" t="s">
        <v>50</v>
      </c>
      <c r="C7" s="2" t="s">
        <v>51</v>
      </c>
      <c r="D7" s="2" t="s">
        <v>52</v>
      </c>
      <c r="E7" s="3" t="s">
        <v>53</v>
      </c>
      <c r="F7" s="3" t="s">
        <v>54</v>
      </c>
      <c r="G7" s="3" t="s">
        <v>55</v>
      </c>
      <c r="H7" s="3" t="s">
        <v>56</v>
      </c>
      <c r="I7" s="3" t="s">
        <v>57</v>
      </c>
      <c r="J7" s="3" t="s">
        <v>58</v>
      </c>
    </row>
    <row r="8" spans="1:11">
      <c r="A8" s="11"/>
      <c r="B8" s="11"/>
      <c r="E8" s="11"/>
      <c r="F8" s="11"/>
      <c r="G8" s="11"/>
      <c r="H8" s="11"/>
      <c r="I8" s="11"/>
      <c r="J8" s="11"/>
    </row>
    <row r="9" spans="1:11">
      <c r="B9" s="33">
        <v>1</v>
      </c>
      <c r="C9" s="35" t="s">
        <v>59</v>
      </c>
      <c r="D9" s="36" t="s">
        <v>60</v>
      </c>
      <c r="E9" s="12">
        <v>3</v>
      </c>
      <c r="F9" s="12">
        <v>33</v>
      </c>
      <c r="G9" s="25">
        <f t="shared" ref="G9:G16" si="0">(B9*(E9)*$B$20)</f>
        <v>2.7</v>
      </c>
      <c r="H9" s="25">
        <f>(E9)*1.2</f>
        <v>3.5999999999999996</v>
      </c>
      <c r="I9" s="25">
        <f>(E9)*F9*0.04</f>
        <v>3.96</v>
      </c>
      <c r="J9" s="26">
        <f t="shared" ref="J9:J16" si="1">SUM(G9:I9)</f>
        <v>10.26</v>
      </c>
      <c r="K9" s="4"/>
    </row>
    <row r="10" spans="1:11">
      <c r="B10" s="33">
        <f>IF(ISBLANK(C10),0,IF(COUNTIF($C$9:C9,C10)&gt;=1,0,1))</f>
        <v>0</v>
      </c>
      <c r="C10" s="35" t="s">
        <v>59</v>
      </c>
      <c r="D10" s="36" t="s">
        <v>60</v>
      </c>
      <c r="E10" s="12">
        <v>3</v>
      </c>
      <c r="F10" s="12">
        <v>30</v>
      </c>
      <c r="G10" s="25">
        <f t="shared" si="0"/>
        <v>0</v>
      </c>
      <c r="H10" s="25">
        <f t="shared" ref="H10:H16" si="2">(E10)*1.2</f>
        <v>3.5999999999999996</v>
      </c>
      <c r="I10" s="25">
        <f t="shared" ref="I10:I16" si="3">(E10)*F10*0.04</f>
        <v>3.6</v>
      </c>
      <c r="J10" s="26">
        <f t="shared" si="1"/>
        <v>7.1999999999999993</v>
      </c>
      <c r="K10" s="4"/>
    </row>
    <row r="11" spans="1:11">
      <c r="B11" s="33">
        <f>IF(ISBLANK(C11),0,IF(COUNTIF($C$9:C10,C11)&gt;=1,0,1))</f>
        <v>1</v>
      </c>
      <c r="C11" s="35" t="s">
        <v>61</v>
      </c>
      <c r="D11" s="36" t="s">
        <v>62</v>
      </c>
      <c r="E11" s="12">
        <v>4</v>
      </c>
      <c r="F11" s="12">
        <v>30</v>
      </c>
      <c r="G11" s="25">
        <f t="shared" si="0"/>
        <v>3.6</v>
      </c>
      <c r="H11" s="25">
        <f t="shared" si="2"/>
        <v>4.8</v>
      </c>
      <c r="I11" s="25">
        <f t="shared" si="3"/>
        <v>4.8</v>
      </c>
      <c r="J11" s="26">
        <f t="shared" si="1"/>
        <v>13.2</v>
      </c>
      <c r="K11" s="4"/>
    </row>
    <row r="12" spans="1:11">
      <c r="B12" s="33"/>
      <c r="C12" s="35" t="s">
        <v>61</v>
      </c>
      <c r="D12" s="36" t="s">
        <v>62</v>
      </c>
      <c r="E12" s="12">
        <v>4</v>
      </c>
      <c r="F12" s="12">
        <v>32</v>
      </c>
      <c r="G12" s="25">
        <f t="shared" si="0"/>
        <v>0</v>
      </c>
      <c r="H12" s="25">
        <f t="shared" si="2"/>
        <v>4.8</v>
      </c>
      <c r="I12" s="25">
        <f t="shared" si="3"/>
        <v>5.12</v>
      </c>
      <c r="J12" s="26">
        <f t="shared" si="1"/>
        <v>9.92</v>
      </c>
    </row>
    <row r="13" spans="1:11">
      <c r="B13" s="33">
        <f>IF(ISBLANK(C13),0,IF(COUNTIF($C$9:C12,C13)&gt;=1,0,1))</f>
        <v>0</v>
      </c>
      <c r="C13" s="35"/>
      <c r="D13" s="36"/>
      <c r="E13" s="12"/>
      <c r="F13" s="12"/>
      <c r="G13" s="25">
        <f t="shared" si="0"/>
        <v>0</v>
      </c>
      <c r="H13" s="25">
        <f t="shared" si="2"/>
        <v>0</v>
      </c>
      <c r="I13" s="25">
        <f t="shared" si="3"/>
        <v>0</v>
      </c>
      <c r="J13" s="26">
        <f t="shared" si="1"/>
        <v>0</v>
      </c>
    </row>
    <row r="14" spans="1:11">
      <c r="B14" s="33">
        <f>IF(ISBLANK(C14),0,IF(COUNTIF($C$9:C13,C14)&gt;=1,0,1))</f>
        <v>0</v>
      </c>
      <c r="C14" s="35"/>
      <c r="D14" s="36"/>
      <c r="E14" s="12"/>
      <c r="F14" s="12"/>
      <c r="G14" s="25">
        <f t="shared" si="0"/>
        <v>0</v>
      </c>
      <c r="H14" s="25">
        <f t="shared" si="2"/>
        <v>0</v>
      </c>
      <c r="I14" s="25">
        <f t="shared" si="3"/>
        <v>0</v>
      </c>
      <c r="J14" s="26">
        <f t="shared" si="1"/>
        <v>0</v>
      </c>
    </row>
    <row r="15" spans="1:11">
      <c r="B15" s="33">
        <f>IF(ISBLANK(C15),0,IF(COUNTIF($C$9:C14,C15)&gt;=1,0,1))</f>
        <v>0</v>
      </c>
      <c r="C15" s="35"/>
      <c r="D15" s="36"/>
      <c r="E15" s="12"/>
      <c r="F15" s="12"/>
      <c r="G15" s="25">
        <f t="shared" si="0"/>
        <v>0</v>
      </c>
      <c r="H15" s="25">
        <f t="shared" si="2"/>
        <v>0</v>
      </c>
      <c r="I15" s="25">
        <f t="shared" si="3"/>
        <v>0</v>
      </c>
      <c r="J15" s="26">
        <f t="shared" si="1"/>
        <v>0</v>
      </c>
    </row>
    <row r="16" spans="1:11">
      <c r="B16" s="33">
        <f>IF(ISBLANK(C16),0,IF(COUNTIF($C$9:C15,C16)&gt;=1,0,1))</f>
        <v>0</v>
      </c>
      <c r="C16" s="35"/>
      <c r="D16" s="36"/>
      <c r="E16" s="12"/>
      <c r="F16" s="12"/>
      <c r="G16" s="25">
        <f t="shared" si="0"/>
        <v>0</v>
      </c>
      <c r="H16" s="25">
        <f t="shared" si="2"/>
        <v>0</v>
      </c>
      <c r="I16" s="25">
        <f t="shared" si="3"/>
        <v>0</v>
      </c>
      <c r="J16" s="26">
        <f t="shared" si="1"/>
        <v>0</v>
      </c>
    </row>
    <row r="17" spans="1:10">
      <c r="E17" s="5"/>
      <c r="G17" s="13"/>
      <c r="H17" s="13"/>
      <c r="I17" s="13"/>
      <c r="J17" s="14"/>
    </row>
    <row r="18" spans="1:10">
      <c r="A18" s="37" t="s">
        <v>63</v>
      </c>
      <c r="B18" s="31">
        <f>SUM(B9:B16)</f>
        <v>2</v>
      </c>
      <c r="C18" s="29"/>
      <c r="D18" s="27"/>
      <c r="E18" s="31">
        <f>SUM(E9:E16)</f>
        <v>14</v>
      </c>
      <c r="F18" s="31">
        <f>SUMIF(E9:E16,"&gt;=3",F9:F16)</f>
        <v>125</v>
      </c>
      <c r="G18" s="13"/>
      <c r="H18" s="15"/>
      <c r="I18" s="15"/>
      <c r="J18" s="15"/>
    </row>
    <row r="19" spans="1:10">
      <c r="B19" s="11"/>
      <c r="C19" s="6"/>
      <c r="D19" s="6"/>
      <c r="E19" s="5"/>
      <c r="F19" s="11"/>
      <c r="G19" s="13"/>
      <c r="H19" s="15"/>
      <c r="I19" s="15"/>
      <c r="J19" s="15"/>
    </row>
    <row r="20" spans="1:10">
      <c r="A20" t="s">
        <v>64</v>
      </c>
      <c r="B20" s="31">
        <f>IF(B18&gt;=4,1.3,(IF(B18=3,1.1,0.9)))</f>
        <v>0.9</v>
      </c>
      <c r="F20" s="5"/>
      <c r="H20" s="13"/>
      <c r="I20" s="13"/>
      <c r="J20" s="14"/>
    </row>
    <row r="21" spans="1:10">
      <c r="A21" s="6"/>
      <c r="H21" s="27" t="s">
        <v>65</v>
      </c>
      <c r="I21" s="28">
        <f>IF((F18-160)&lt;1,0,F18-160)</f>
        <v>0</v>
      </c>
      <c r="J21" s="26">
        <f>(I21^2)*0.1</f>
        <v>0</v>
      </c>
    </row>
    <row r="22" spans="1:10">
      <c r="A22" s="6"/>
      <c r="G22" s="13"/>
      <c r="H22" s="29" t="s">
        <v>66</v>
      </c>
      <c r="I22" s="28">
        <f>IF((F18&lt;75),0,F18)</f>
        <v>125</v>
      </c>
      <c r="J22" s="26">
        <f>(I22)*0.01</f>
        <v>1.25</v>
      </c>
    </row>
    <row r="23" spans="1:10">
      <c r="G23" s="13"/>
      <c r="H23" s="30" t="s">
        <v>67</v>
      </c>
      <c r="I23" s="25"/>
      <c r="J23" s="26">
        <f>SUM(J9:J22)</f>
        <v>41.83</v>
      </c>
    </row>
    <row r="24" spans="1:10">
      <c r="A24" t="s">
        <v>68</v>
      </c>
      <c r="B24" s="32">
        <v>0</v>
      </c>
      <c r="H24" s="29" t="s">
        <v>69</v>
      </c>
      <c r="I24" s="29"/>
      <c r="J24" s="26">
        <f>B24*40</f>
        <v>0</v>
      </c>
    </row>
    <row r="25" spans="1:10">
      <c r="H25" s="20" t="s">
        <v>70</v>
      </c>
      <c r="I25" s="20"/>
      <c r="J25" s="21">
        <f>SUM(J23:J24)</f>
        <v>41.83</v>
      </c>
    </row>
    <row r="26" spans="1:10">
      <c r="G26" s="16"/>
      <c r="J26" s="14"/>
    </row>
    <row r="27" spans="1:10">
      <c r="A27" s="11"/>
      <c r="B27" s="11"/>
      <c r="C27" s="11"/>
      <c r="D27" s="11"/>
      <c r="E27" s="11"/>
      <c r="F27" s="11"/>
      <c r="G27" s="11"/>
      <c r="H27" s="6"/>
      <c r="I27" s="11"/>
      <c r="J27" s="17"/>
    </row>
    <row r="28" spans="1:10" ht="13.8" thickBot="1">
      <c r="A28" s="18"/>
      <c r="B28" s="18"/>
      <c r="C28" s="18"/>
      <c r="D28" s="18"/>
      <c r="E28" s="18"/>
      <c r="F28" s="18"/>
      <c r="G28" s="18"/>
      <c r="H28" s="18"/>
      <c r="I28" s="18"/>
      <c r="J28" s="19"/>
    </row>
    <row r="29" spans="1:10">
      <c r="A29" s="11"/>
      <c r="B29" s="11"/>
      <c r="C29" s="11"/>
      <c r="D29" s="11"/>
      <c r="E29" s="11"/>
      <c r="F29" s="11"/>
      <c r="G29" s="11"/>
      <c r="H29" s="11"/>
      <c r="I29" s="11"/>
      <c r="J29" s="13"/>
    </row>
    <row r="30" spans="1:10">
      <c r="A30" s="34" t="s">
        <v>71</v>
      </c>
      <c r="B30" s="9"/>
      <c r="C30" s="9"/>
      <c r="D30" s="9"/>
      <c r="E30" s="5"/>
      <c r="F30" s="5"/>
    </row>
    <row r="31" spans="1:10" ht="13.8" thickBot="1">
      <c r="A31" s="10"/>
      <c r="B31" s="3" t="s">
        <v>50</v>
      </c>
      <c r="C31" s="2" t="s">
        <v>51</v>
      </c>
      <c r="D31" s="2" t="s">
        <v>52</v>
      </c>
      <c r="E31" s="3" t="s">
        <v>53</v>
      </c>
      <c r="F31" s="3" t="str">
        <f>F7</f>
        <v>étudiants</v>
      </c>
      <c r="G31" s="3" t="str">
        <f>G7</f>
        <v>HP</v>
      </c>
      <c r="H31" s="3" t="str">
        <f>H7</f>
        <v>HC</v>
      </c>
      <c r="I31" s="3" t="str">
        <f>I7</f>
        <v>PES</v>
      </c>
      <c r="J31" s="3" t="str">
        <f>J7</f>
        <v>CI</v>
      </c>
    </row>
    <row r="32" spans="1:10">
      <c r="A32" s="11"/>
      <c r="B32" s="11"/>
      <c r="C32" s="11"/>
      <c r="D32" s="11"/>
      <c r="E32" s="11"/>
      <c r="F32" s="11"/>
      <c r="G32" s="11"/>
      <c r="H32" s="11"/>
      <c r="I32" s="11"/>
      <c r="J32" s="11"/>
    </row>
    <row r="33" spans="1:11">
      <c r="B33" s="33">
        <v>1</v>
      </c>
      <c r="C33" s="35" t="s">
        <v>72</v>
      </c>
      <c r="D33" s="36" t="s">
        <v>73</v>
      </c>
      <c r="E33" s="12">
        <v>3</v>
      </c>
      <c r="F33" s="12">
        <v>26</v>
      </c>
      <c r="G33" s="25">
        <f t="shared" ref="G33:G40" si="4">(B33*(E33)*$B$44)</f>
        <v>3.3000000000000003</v>
      </c>
      <c r="H33" s="25">
        <f>(E33)*1.2</f>
        <v>3.5999999999999996</v>
      </c>
      <c r="I33" s="25">
        <f>(E33)*F33*0.04</f>
        <v>3.12</v>
      </c>
      <c r="J33" s="26">
        <f t="shared" ref="J33:J40" si="5">SUM(G33:I33)</f>
        <v>10.02</v>
      </c>
      <c r="K33" s="4"/>
    </row>
    <row r="34" spans="1:11">
      <c r="B34" s="33">
        <f>IF(ISBLANK(C34),0,IF(COUNTIF($C$33:C33,C34)&gt;=1,0,1))</f>
        <v>0</v>
      </c>
      <c r="C34" s="35" t="s">
        <v>72</v>
      </c>
      <c r="D34" s="36" t="s">
        <v>73</v>
      </c>
      <c r="E34" s="12">
        <v>3</v>
      </c>
      <c r="F34" s="12">
        <v>25</v>
      </c>
      <c r="G34" s="25">
        <f t="shared" si="4"/>
        <v>0</v>
      </c>
      <c r="H34" s="25">
        <f t="shared" ref="H34:H40" si="6">(E34)*1.2</f>
        <v>3.5999999999999996</v>
      </c>
      <c r="I34" s="25">
        <f t="shared" ref="I34:I40" si="7">(E34)*F34*0.04</f>
        <v>3</v>
      </c>
      <c r="J34" s="26">
        <f t="shared" si="5"/>
        <v>6.6</v>
      </c>
      <c r="K34" s="4"/>
    </row>
    <row r="35" spans="1:11">
      <c r="B35" s="33">
        <f>IF(ISBLANK(C35),0,IF(COUNTIF($C$33:C34,C35)&gt;=1,0,1))</f>
        <v>0</v>
      </c>
      <c r="C35" s="35" t="s">
        <v>72</v>
      </c>
      <c r="D35" s="36" t="s">
        <v>73</v>
      </c>
      <c r="E35" s="12">
        <v>3</v>
      </c>
      <c r="F35" s="12">
        <v>20</v>
      </c>
      <c r="G35" s="25">
        <f t="shared" si="4"/>
        <v>0</v>
      </c>
      <c r="H35" s="25">
        <f t="shared" si="6"/>
        <v>3.5999999999999996</v>
      </c>
      <c r="I35" s="25">
        <f t="shared" si="7"/>
        <v>2.4</v>
      </c>
      <c r="J35" s="26">
        <f t="shared" si="5"/>
        <v>6</v>
      </c>
      <c r="K35" s="4"/>
    </row>
    <row r="36" spans="1:11">
      <c r="B36" s="33">
        <f>IF(ISBLANK(C36),0,IF(COUNTIF($C$33:C35,C36)&gt;=1,0,1))</f>
        <v>1</v>
      </c>
      <c r="C36" s="35" t="s">
        <v>74</v>
      </c>
      <c r="D36" s="36" t="s">
        <v>75</v>
      </c>
      <c r="E36" s="12">
        <v>3</v>
      </c>
      <c r="F36" s="12">
        <v>20</v>
      </c>
      <c r="G36" s="25">
        <f t="shared" si="4"/>
        <v>3.3000000000000003</v>
      </c>
      <c r="H36" s="25">
        <f t="shared" si="6"/>
        <v>3.5999999999999996</v>
      </c>
      <c r="I36" s="25">
        <f t="shared" si="7"/>
        <v>2.4</v>
      </c>
      <c r="J36" s="26">
        <f t="shared" si="5"/>
        <v>9.3000000000000007</v>
      </c>
    </row>
    <row r="37" spans="1:11">
      <c r="B37" s="33">
        <f>IF(ISBLANK(C37),0,IF(COUNTIF($C$33:C36,C37)&gt;=1,0,1))</f>
        <v>1</v>
      </c>
      <c r="C37" s="35" t="s">
        <v>76</v>
      </c>
      <c r="D37" s="36" t="s">
        <v>77</v>
      </c>
      <c r="E37" s="12">
        <v>3</v>
      </c>
      <c r="F37" s="12">
        <v>15</v>
      </c>
      <c r="G37" s="25">
        <f t="shared" si="4"/>
        <v>3.3000000000000003</v>
      </c>
      <c r="H37" s="25">
        <f t="shared" si="6"/>
        <v>3.5999999999999996</v>
      </c>
      <c r="I37" s="25">
        <f t="shared" si="7"/>
        <v>1.8</v>
      </c>
      <c r="J37" s="26">
        <f t="shared" si="5"/>
        <v>8.7000000000000011</v>
      </c>
    </row>
    <row r="38" spans="1:11">
      <c r="B38" s="33">
        <f>IF(ISBLANK(C38),0,IF(COUNTIF($C$33:C37,C38)&gt;=1,0,1))</f>
        <v>0</v>
      </c>
      <c r="C38" s="35"/>
      <c r="D38" s="36"/>
      <c r="E38" s="12"/>
      <c r="F38" s="12"/>
      <c r="G38" s="25">
        <f t="shared" si="4"/>
        <v>0</v>
      </c>
      <c r="H38" s="25">
        <f t="shared" si="6"/>
        <v>0</v>
      </c>
      <c r="I38" s="25">
        <f t="shared" si="7"/>
        <v>0</v>
      </c>
      <c r="J38" s="26">
        <f t="shared" si="5"/>
        <v>0</v>
      </c>
    </row>
    <row r="39" spans="1:11">
      <c r="B39" s="33">
        <f>IF(ISBLANK(C39),0,IF(COUNTIF($C$33:C38,C39)&gt;=1,0,1))</f>
        <v>0</v>
      </c>
      <c r="C39" s="35"/>
      <c r="D39" s="36"/>
      <c r="E39" s="12"/>
      <c r="F39" s="12"/>
      <c r="G39" s="25">
        <f t="shared" si="4"/>
        <v>0</v>
      </c>
      <c r="H39" s="25">
        <f t="shared" si="6"/>
        <v>0</v>
      </c>
      <c r="I39" s="25">
        <f t="shared" si="7"/>
        <v>0</v>
      </c>
      <c r="J39" s="26">
        <f t="shared" si="5"/>
        <v>0</v>
      </c>
    </row>
    <row r="40" spans="1:11">
      <c r="B40" s="33">
        <f>IF(ISBLANK(C40),0,IF(COUNTIF($C$33:C39,C40)&gt;=1,0,1))</f>
        <v>0</v>
      </c>
      <c r="C40" s="35"/>
      <c r="D40" s="36"/>
      <c r="E40" s="12"/>
      <c r="F40" s="12"/>
      <c r="G40" s="25">
        <f t="shared" si="4"/>
        <v>0</v>
      </c>
      <c r="H40" s="25">
        <f t="shared" si="6"/>
        <v>0</v>
      </c>
      <c r="I40" s="25">
        <f t="shared" si="7"/>
        <v>0</v>
      </c>
      <c r="J40" s="26">
        <f t="shared" si="5"/>
        <v>0</v>
      </c>
    </row>
    <row r="41" spans="1:11">
      <c r="E41" s="5"/>
      <c r="G41" s="13"/>
      <c r="H41" s="13"/>
      <c r="I41" s="13"/>
      <c r="J41" s="14"/>
    </row>
    <row r="42" spans="1:11">
      <c r="A42" s="37" t="s">
        <v>63</v>
      </c>
      <c r="B42" s="31">
        <f>SUM(B33:B40)</f>
        <v>3</v>
      </c>
      <c r="C42" s="29"/>
      <c r="D42" s="27"/>
      <c r="E42" s="31">
        <f>SUM(E33:E40)</f>
        <v>15</v>
      </c>
      <c r="F42" s="31">
        <f>SUMIF(E33:E40,"&gt;=3",F33:F40)</f>
        <v>106</v>
      </c>
      <c r="G42" s="13"/>
      <c r="H42" s="15"/>
      <c r="I42" s="15"/>
      <c r="J42" s="15"/>
    </row>
    <row r="43" spans="1:11">
      <c r="B43" s="11"/>
      <c r="C43" s="6"/>
      <c r="D43" s="6"/>
      <c r="E43" s="5"/>
      <c r="F43" s="11"/>
      <c r="G43" s="13"/>
      <c r="H43" s="15"/>
      <c r="I43" s="15"/>
      <c r="J43" s="15"/>
    </row>
    <row r="44" spans="1:11">
      <c r="A44" t="s">
        <v>64</v>
      </c>
      <c r="B44" s="31">
        <f>IF(B42&gt;=4,1.3,(IF(B42=3,1.1,0.9)))</f>
        <v>1.1000000000000001</v>
      </c>
      <c r="F44" s="5"/>
      <c r="H44" s="13"/>
      <c r="I44" s="13"/>
      <c r="J44" s="14"/>
    </row>
    <row r="45" spans="1:11">
      <c r="A45" s="6"/>
      <c r="H45" s="27" t="s">
        <v>65</v>
      </c>
      <c r="I45" s="28">
        <f>IF((F42-160)&lt;1,0,F42-160)</f>
        <v>0</v>
      </c>
      <c r="J45" s="26">
        <f>(I45^2)*0.1</f>
        <v>0</v>
      </c>
    </row>
    <row r="46" spans="1:11">
      <c r="A46" s="6"/>
      <c r="G46" s="13"/>
      <c r="H46" s="29" t="s">
        <v>66</v>
      </c>
      <c r="I46" s="28">
        <f>IF((F42&lt;75),0,F42)</f>
        <v>106</v>
      </c>
      <c r="J46" s="26">
        <f>(I46)*0.01</f>
        <v>1.06</v>
      </c>
    </row>
    <row r="47" spans="1:11">
      <c r="G47" s="13"/>
      <c r="H47" s="30" t="s">
        <v>67</v>
      </c>
      <c r="I47" s="25"/>
      <c r="J47" s="26">
        <f>SUM(J33:J46)</f>
        <v>41.68</v>
      </c>
    </row>
    <row r="48" spans="1:11">
      <c r="A48" t="s">
        <v>69</v>
      </c>
      <c r="B48" s="32"/>
      <c r="H48" s="29" t="s">
        <v>69</v>
      </c>
      <c r="I48" s="29"/>
      <c r="J48" s="26">
        <f>B48*40</f>
        <v>0</v>
      </c>
    </row>
    <row r="49" spans="1:10">
      <c r="A49"/>
      <c r="H49" s="20" t="s">
        <v>78</v>
      </c>
      <c r="I49" s="20"/>
      <c r="J49" s="21">
        <f>SUM(J47:J48)</f>
        <v>41.68</v>
      </c>
    </row>
    <row r="50" spans="1:10">
      <c r="H50"/>
      <c r="I50"/>
      <c r="J50" s="1"/>
    </row>
    <row r="51" spans="1:10">
      <c r="G51" s="13"/>
      <c r="H51" s="22" t="s">
        <v>79</v>
      </c>
      <c r="I51" s="23"/>
      <c r="J51" s="24">
        <f>J49+J25</f>
        <v>83.509999999999991</v>
      </c>
    </row>
    <row r="52" spans="1:10">
      <c r="G52" s="13"/>
      <c r="H52" s="13"/>
      <c r="I52" s="13"/>
      <c r="J52" s="14"/>
    </row>
    <row r="53" spans="1:10">
      <c r="G53" s="13"/>
      <c r="H53" s="13"/>
      <c r="I53" s="13"/>
      <c r="J53" s="14"/>
    </row>
    <row r="54" spans="1:10">
      <c r="A54" s="6"/>
      <c r="B54" s="11"/>
      <c r="E54" s="11"/>
      <c r="F54" s="11"/>
      <c r="G54" s="13"/>
      <c r="H54" s="15"/>
      <c r="I54" s="15"/>
      <c r="J54" s="15"/>
    </row>
    <row r="55" spans="1:10">
      <c r="A55" s="6"/>
      <c r="B55" s="6"/>
      <c r="F55" s="6"/>
      <c r="G55" s="13"/>
      <c r="H55" s="13"/>
      <c r="I55" s="13"/>
      <c r="J55" s="14"/>
    </row>
    <row r="56" spans="1:10">
      <c r="A56" s="6"/>
      <c r="B56" s="6"/>
      <c r="F56" s="6"/>
      <c r="G56" s="13"/>
      <c r="H56" s="13"/>
      <c r="I56" s="13"/>
      <c r="J56" s="14"/>
    </row>
    <row r="57" spans="1:10">
      <c r="A57" s="6"/>
      <c r="E57" s="6"/>
      <c r="G57" s="13"/>
      <c r="H57" s="13"/>
      <c r="I57" s="13"/>
      <c r="J57" s="14"/>
    </row>
    <row r="58" spans="1:10">
      <c r="A58" s="6"/>
      <c r="G58" s="13"/>
      <c r="H58" s="13"/>
      <c r="I58" s="13"/>
      <c r="J58" s="14"/>
    </row>
    <row r="59" spans="1:10">
      <c r="G59" s="13"/>
      <c r="H59" s="14"/>
      <c r="I59" s="13"/>
      <c r="J59" s="14"/>
    </row>
    <row r="60" spans="1:10">
      <c r="H60" s="5"/>
      <c r="J60" s="14"/>
    </row>
    <row r="62" spans="1:10">
      <c r="J62" s="14"/>
    </row>
  </sheetData>
  <sheetProtection password="CC66" sheet="1" objects="1" scenarios="1" selectLockedCells="1" selectUnlockedCells="1"/>
  <phoneticPr fontId="0" type="noConversion"/>
  <printOptions gridLinesSet="0"/>
  <pageMargins left="0.75000000000000011" right="0.75000000000000011" top="0.98" bottom="0.98" header="0.5" footer="0.5"/>
  <pageSetup scale="61" orientation="portrait" horizontalDpi="4294967292" verticalDpi="4294967292"/>
  <headerFooter alignWithMargins="0">
    <oddHeader>&amp;R&amp;A</oddHead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K64"/>
  <sheetViews>
    <sheetView showGridLines="0" tabSelected="1" showOutlineSymbols="0" zoomScale="75" workbookViewId="0">
      <pane ySplit="5" topLeftCell="A21" activePane="bottomLeft" state="frozen"/>
      <selection activeCell="G20" sqref="G20"/>
      <selection pane="bottomLeft" activeCell="C38" sqref="C38"/>
    </sheetView>
  </sheetViews>
  <sheetFormatPr baseColWidth="10" defaultColWidth="9.6640625" defaultRowHeight="13.2"/>
  <cols>
    <col min="1" max="1" width="11.5546875" style="4" customWidth="1"/>
    <col min="2" max="2" width="7.44140625" style="4" customWidth="1"/>
    <col min="3" max="3" width="10.44140625" style="4" customWidth="1"/>
    <col min="4" max="4" width="32.33203125" style="4" customWidth="1"/>
    <col min="5" max="5" width="6.6640625" style="4" customWidth="1"/>
    <col min="6" max="6" width="7.6640625" style="4" customWidth="1"/>
    <col min="7" max="9" width="10" style="4" customWidth="1"/>
    <col min="10" max="10" width="10" style="5" customWidth="1"/>
    <col min="11" max="11" width="11.88671875" style="6" customWidth="1"/>
    <col min="12" max="12" width="4.33203125" style="4" customWidth="1"/>
    <col min="13" max="16384" width="9.6640625" style="4"/>
  </cols>
  <sheetData>
    <row r="1" spans="1:11" ht="23.1" customHeight="1">
      <c r="A1" s="57" t="s">
        <v>42</v>
      </c>
    </row>
    <row r="2" spans="1:11" ht="21">
      <c r="A2" s="45" t="s">
        <v>43</v>
      </c>
      <c r="D2" s="42">
        <f ca="1">TRUNC(NOW())</f>
        <v>45006</v>
      </c>
      <c r="I2" s="1" t="s">
        <v>44</v>
      </c>
      <c r="J2" s="38">
        <f>J26</f>
        <v>0</v>
      </c>
    </row>
    <row r="3" spans="1:11" ht="13.8">
      <c r="A3" s="44" t="s">
        <v>45</v>
      </c>
      <c r="C3" s="7"/>
      <c r="D3" s="43">
        <f ca="1">NOW()</f>
        <v>45006.520522916668</v>
      </c>
      <c r="I3" s="1" t="s">
        <v>46</v>
      </c>
      <c r="J3" s="38">
        <f>J51</f>
        <v>40.14</v>
      </c>
      <c r="K3" s="4"/>
    </row>
    <row r="4" spans="1:11">
      <c r="A4" s="8" t="s">
        <v>80</v>
      </c>
      <c r="B4" s="8"/>
      <c r="C4" s="8"/>
      <c r="D4" s="8"/>
      <c r="H4" s="39" t="s">
        <v>48</v>
      </c>
      <c r="I4" s="40"/>
      <c r="J4" s="41">
        <f>J53</f>
        <v>40.14</v>
      </c>
      <c r="K4" s="4"/>
    </row>
    <row r="5" spans="1:11">
      <c r="J5" s="4"/>
    </row>
    <row r="6" spans="1:11">
      <c r="A6" s="34" t="s">
        <v>49</v>
      </c>
      <c r="B6" s="9"/>
      <c r="C6" s="9"/>
      <c r="D6" s="9"/>
      <c r="E6" s="5"/>
      <c r="F6" s="5"/>
      <c r="G6" s="5"/>
      <c r="H6" s="5"/>
      <c r="I6" s="5"/>
    </row>
    <row r="7" spans="1:11" ht="13.8" thickBot="1">
      <c r="A7" s="10"/>
      <c r="B7" s="3" t="s">
        <v>50</v>
      </c>
      <c r="C7" s="2" t="s">
        <v>51</v>
      </c>
      <c r="D7" s="2" t="s">
        <v>52</v>
      </c>
      <c r="E7" s="3" t="s">
        <v>53</v>
      </c>
      <c r="F7" s="3" t="s">
        <v>54</v>
      </c>
      <c r="G7" s="3" t="s">
        <v>55</v>
      </c>
      <c r="H7" s="3" t="s">
        <v>56</v>
      </c>
      <c r="I7" s="3" t="s">
        <v>57</v>
      </c>
      <c r="J7" s="3" t="s">
        <v>58</v>
      </c>
    </row>
    <row r="8" spans="1:11">
      <c r="A8" s="11"/>
      <c r="B8" s="11"/>
      <c r="E8" s="11"/>
      <c r="F8" s="11"/>
      <c r="G8" s="11"/>
      <c r="H8" s="11"/>
      <c r="I8" s="11"/>
      <c r="J8" s="11"/>
    </row>
    <row r="9" spans="1:11">
      <c r="B9" s="33">
        <v>1</v>
      </c>
      <c r="D9" s="36"/>
      <c r="E9" s="12"/>
      <c r="F9" s="12"/>
      <c r="G9" s="25">
        <f t="shared" ref="G9:G17" si="0">(B9*(E9)*$B$21)</f>
        <v>0</v>
      </c>
      <c r="H9" s="25">
        <f>(E9)*1.2</f>
        <v>0</v>
      </c>
      <c r="I9" s="25">
        <f>(E9)*F9*0.04</f>
        <v>0</v>
      </c>
      <c r="J9" s="26">
        <f t="shared" ref="J9:J17" si="1">SUM(G9:I9)</f>
        <v>0</v>
      </c>
      <c r="K9" s="4"/>
    </row>
    <row r="10" spans="1:11">
      <c r="B10" s="33">
        <f>IF(ISBLANK(#REF!),0,IF(COUNTIF($C$10:C10,#REF!)&gt;=1,0,1))</f>
        <v>1</v>
      </c>
      <c r="C10" s="35"/>
      <c r="D10" s="36"/>
      <c r="E10" s="12"/>
      <c r="F10" s="12"/>
      <c r="G10" s="25">
        <f t="shared" si="0"/>
        <v>0</v>
      </c>
      <c r="H10" s="25">
        <f t="shared" ref="H10:H17" si="2">(E10)*1.2</f>
        <v>0</v>
      </c>
      <c r="I10" s="25">
        <f t="shared" ref="I10:I17" si="3">(E10)*F10*0.04</f>
        <v>0</v>
      </c>
      <c r="J10" s="26">
        <f t="shared" si="1"/>
        <v>0</v>
      </c>
      <c r="K10" s="4"/>
    </row>
    <row r="11" spans="1:11">
      <c r="B11" s="33">
        <f>IF(ISBLANK(C11),0,IF(COUNTIF($C$10:C10,C11)&gt;=1,0,1))</f>
        <v>0</v>
      </c>
      <c r="C11" s="35"/>
      <c r="D11" s="36"/>
      <c r="E11" s="12"/>
      <c r="F11" s="12"/>
      <c r="G11" s="25">
        <f t="shared" si="0"/>
        <v>0</v>
      </c>
      <c r="H11" s="25">
        <f t="shared" si="2"/>
        <v>0</v>
      </c>
      <c r="I11" s="25">
        <f t="shared" si="3"/>
        <v>0</v>
      </c>
      <c r="J11" s="26">
        <f t="shared" si="1"/>
        <v>0</v>
      </c>
      <c r="K11" s="4"/>
    </row>
    <row r="12" spans="1:11">
      <c r="B12" s="33"/>
      <c r="C12" s="35"/>
      <c r="D12" s="36"/>
      <c r="E12" s="12"/>
      <c r="F12" s="12"/>
      <c r="G12" s="25">
        <f t="shared" si="0"/>
        <v>0</v>
      </c>
      <c r="H12" s="25">
        <f t="shared" si="2"/>
        <v>0</v>
      </c>
      <c r="I12" s="25">
        <f t="shared" si="3"/>
        <v>0</v>
      </c>
      <c r="J12" s="26">
        <f t="shared" si="1"/>
        <v>0</v>
      </c>
    </row>
    <row r="13" spans="1:11">
      <c r="B13" s="33">
        <f>IF(ISBLANK(C13),0,IF(COUNTIF($C$10:C12,C13)&gt;=1,0,1))</f>
        <v>0</v>
      </c>
      <c r="C13" s="35"/>
      <c r="D13" s="36"/>
      <c r="E13" s="12"/>
      <c r="F13" s="12"/>
      <c r="G13" s="25">
        <f t="shared" si="0"/>
        <v>0</v>
      </c>
      <c r="H13" s="25">
        <f t="shared" si="2"/>
        <v>0</v>
      </c>
      <c r="I13" s="25">
        <f t="shared" si="3"/>
        <v>0</v>
      </c>
      <c r="J13" s="26">
        <f t="shared" si="1"/>
        <v>0</v>
      </c>
    </row>
    <row r="14" spans="1:11">
      <c r="B14" s="33">
        <f>IF(ISBLANK(C14),0,IF(COUNTIF($C$10:C13,C14)&gt;=1,0,1))</f>
        <v>0</v>
      </c>
      <c r="C14" s="35"/>
      <c r="D14" s="36"/>
      <c r="E14" s="12"/>
      <c r="F14" s="12"/>
      <c r="G14" s="25">
        <f t="shared" si="0"/>
        <v>0</v>
      </c>
      <c r="H14" s="25">
        <f t="shared" si="2"/>
        <v>0</v>
      </c>
      <c r="I14" s="25">
        <f t="shared" si="3"/>
        <v>0</v>
      </c>
      <c r="J14" s="26">
        <f t="shared" si="1"/>
        <v>0</v>
      </c>
    </row>
    <row r="15" spans="1:11">
      <c r="B15" s="33">
        <f>IF(ISBLANK(C15),0,IF(COUNTIF($C$10:C14,C15)&gt;=1,0,1))</f>
        <v>0</v>
      </c>
      <c r="C15" s="35"/>
      <c r="D15" s="36"/>
      <c r="E15" s="12"/>
      <c r="F15" s="12"/>
      <c r="G15" s="25">
        <f>(B15*(E15)*$B$21)</f>
        <v>0</v>
      </c>
      <c r="H15" s="25">
        <f>(E15)*1.2</f>
        <v>0</v>
      </c>
      <c r="I15" s="25">
        <f>(E15)*F15*0.04</f>
        <v>0</v>
      </c>
      <c r="J15" s="26">
        <f t="shared" si="1"/>
        <v>0</v>
      </c>
    </row>
    <row r="16" spans="1:11">
      <c r="B16" s="33"/>
      <c r="C16" s="35"/>
      <c r="D16" s="36"/>
      <c r="E16" s="12"/>
      <c r="F16" s="12"/>
      <c r="G16" s="25">
        <f>(B16*(E16)*$B$21)</f>
        <v>0</v>
      </c>
      <c r="H16" s="25">
        <f>(E16)*1.2</f>
        <v>0</v>
      </c>
      <c r="I16" s="25">
        <f>(E16)*F16*0.04</f>
        <v>0</v>
      </c>
      <c r="J16" s="26">
        <f t="shared" si="1"/>
        <v>0</v>
      </c>
    </row>
    <row r="17" spans="1:10">
      <c r="B17" s="33">
        <f>IF(ISBLANK(C17),0,IF(COUNTIF($C$10:C15,C17)&gt;=1,0,1))</f>
        <v>0</v>
      </c>
      <c r="C17" s="35"/>
      <c r="D17" s="36"/>
      <c r="E17" s="12"/>
      <c r="F17" s="12"/>
      <c r="G17" s="25">
        <f t="shared" si="0"/>
        <v>0</v>
      </c>
      <c r="H17" s="25">
        <f t="shared" si="2"/>
        <v>0</v>
      </c>
      <c r="I17" s="25">
        <f t="shared" si="3"/>
        <v>0</v>
      </c>
      <c r="J17" s="26">
        <f t="shared" si="1"/>
        <v>0</v>
      </c>
    </row>
    <row r="18" spans="1:10">
      <c r="E18" s="5"/>
      <c r="G18" s="13"/>
      <c r="H18" s="13"/>
      <c r="I18" s="13"/>
      <c r="J18" s="14"/>
    </row>
    <row r="19" spans="1:10">
      <c r="A19" s="37" t="s">
        <v>63</v>
      </c>
      <c r="B19" s="31">
        <f>SUM(B9:B17)</f>
        <v>2</v>
      </c>
      <c r="C19" s="29"/>
      <c r="D19" s="27"/>
      <c r="E19" s="31">
        <f>SUM(E9:E17)</f>
        <v>0</v>
      </c>
      <c r="F19" s="31">
        <f>SUMIF(E9:E17,"&gt;=3",F9:F17)</f>
        <v>0</v>
      </c>
      <c r="G19" s="13"/>
      <c r="H19" s="15"/>
      <c r="I19" s="15"/>
      <c r="J19" s="15"/>
    </row>
    <row r="20" spans="1:10">
      <c r="B20" s="11"/>
      <c r="C20" s="6"/>
      <c r="D20" s="6"/>
      <c r="E20" s="5"/>
      <c r="F20" s="11"/>
      <c r="G20" s="13"/>
      <c r="H20" s="15"/>
      <c r="I20" s="15"/>
      <c r="J20" s="15"/>
    </row>
    <row r="21" spans="1:10">
      <c r="A21" t="s">
        <v>64</v>
      </c>
      <c r="B21" s="31">
        <f>IF(B19&gt;=4,1.3,(IF(B19=3,1.1,0.9)))</f>
        <v>0.9</v>
      </c>
      <c r="F21" s="5"/>
      <c r="H21" s="13"/>
      <c r="I21" s="13"/>
      <c r="J21" s="14"/>
    </row>
    <row r="22" spans="1:10">
      <c r="A22" s="6"/>
      <c r="H22" s="27" t="s">
        <v>65</v>
      </c>
      <c r="I22" s="28">
        <f>IF((F19-160)&lt;1,0,F19-160)</f>
        <v>0</v>
      </c>
      <c r="J22" s="26">
        <f>(I22^2)*0.1</f>
        <v>0</v>
      </c>
    </row>
    <row r="23" spans="1:10">
      <c r="A23" s="6"/>
      <c r="G23" s="13"/>
      <c r="H23" s="29" t="s">
        <v>66</v>
      </c>
      <c r="I23" s="28">
        <f>IF((F19&lt;75),0,F19)</f>
        <v>0</v>
      </c>
      <c r="J23" s="26">
        <f>(I23)*0.01</f>
        <v>0</v>
      </c>
    </row>
    <row r="24" spans="1:10">
      <c r="G24" s="13"/>
      <c r="H24" s="30" t="s">
        <v>67</v>
      </c>
      <c r="I24" s="25"/>
      <c r="J24" s="26">
        <f>SUM(J9:J23)</f>
        <v>0</v>
      </c>
    </row>
    <row r="25" spans="1:10">
      <c r="A25" t="s">
        <v>68</v>
      </c>
      <c r="B25" s="32">
        <v>0</v>
      </c>
      <c r="H25" s="29" t="s">
        <v>69</v>
      </c>
      <c r="I25" s="29"/>
      <c r="J25" s="26">
        <f>B25*40</f>
        <v>0</v>
      </c>
    </row>
    <row r="26" spans="1:10">
      <c r="H26" s="20" t="s">
        <v>70</v>
      </c>
      <c r="I26" s="20"/>
      <c r="J26" s="21">
        <f>SUM(J24:J25)</f>
        <v>0</v>
      </c>
    </row>
    <row r="27" spans="1:10">
      <c r="G27" s="16"/>
      <c r="J27" s="14"/>
    </row>
    <row r="28" spans="1:10">
      <c r="A28" s="11"/>
      <c r="B28" s="11"/>
      <c r="C28" s="11"/>
      <c r="D28" s="11"/>
      <c r="E28" s="11"/>
      <c r="F28" s="11"/>
      <c r="G28" s="11"/>
      <c r="H28" s="6"/>
      <c r="I28" s="11"/>
      <c r="J28" s="17"/>
    </row>
    <row r="29" spans="1:10" ht="13.8" thickBot="1">
      <c r="A29" s="18"/>
      <c r="B29" s="18"/>
      <c r="C29" s="18"/>
      <c r="D29" s="18"/>
      <c r="E29" s="18"/>
      <c r="F29" s="18"/>
      <c r="G29" s="18"/>
      <c r="H29" s="18"/>
      <c r="I29" s="18"/>
      <c r="J29" s="19"/>
    </row>
    <row r="30" spans="1:10">
      <c r="A30" s="11"/>
      <c r="B30" s="11"/>
      <c r="C30" s="11"/>
      <c r="D30" s="11"/>
      <c r="E30" s="11"/>
      <c r="F30" s="11"/>
      <c r="G30" s="11"/>
      <c r="H30" s="11"/>
      <c r="I30" s="11"/>
      <c r="J30" s="13"/>
    </row>
    <row r="31" spans="1:10">
      <c r="A31" s="34" t="s">
        <v>71</v>
      </c>
      <c r="B31" s="9"/>
      <c r="C31" s="9"/>
      <c r="D31" s="9"/>
      <c r="E31" s="5"/>
      <c r="F31" s="5"/>
    </row>
    <row r="32" spans="1:10" ht="13.8" thickBot="1">
      <c r="A32" s="10"/>
      <c r="B32" s="3" t="s">
        <v>50</v>
      </c>
      <c r="C32" s="2" t="s">
        <v>51</v>
      </c>
      <c r="D32" s="2" t="s">
        <v>52</v>
      </c>
      <c r="E32" s="3" t="s">
        <v>53</v>
      </c>
      <c r="F32" s="3" t="str">
        <f>F7</f>
        <v>étudiants</v>
      </c>
      <c r="G32" s="3" t="str">
        <f>G7</f>
        <v>HP</v>
      </c>
      <c r="H32" s="3" t="str">
        <f>H7</f>
        <v>HC</v>
      </c>
      <c r="I32" s="3" t="str">
        <f>I7</f>
        <v>PES</v>
      </c>
      <c r="J32" s="3" t="str">
        <f>J7</f>
        <v>CI</v>
      </c>
    </row>
    <row r="33" spans="1:11">
      <c r="A33" s="11"/>
      <c r="B33" s="11"/>
      <c r="C33" s="11"/>
      <c r="D33" s="11"/>
      <c r="E33" s="11"/>
      <c r="F33" s="11"/>
      <c r="G33" s="11"/>
      <c r="H33" s="11"/>
      <c r="I33" s="11"/>
      <c r="J33" s="11"/>
    </row>
    <row r="34" spans="1:11">
      <c r="B34" s="33">
        <v>1</v>
      </c>
      <c r="C34" s="35" t="s">
        <v>120</v>
      </c>
      <c r="D34" s="36"/>
      <c r="E34" s="12">
        <v>3</v>
      </c>
      <c r="F34" s="12">
        <v>24</v>
      </c>
      <c r="G34" s="25">
        <f t="shared" ref="G34:G42" si="4">(B34*(E34)*$B$46)</f>
        <v>2.7</v>
      </c>
      <c r="H34" s="25">
        <f>(E34)*1.2</f>
        <v>3.5999999999999996</v>
      </c>
      <c r="I34" s="25">
        <f>(E34)*F34*0.04</f>
        <v>2.88</v>
      </c>
      <c r="J34" s="26">
        <f t="shared" ref="J34:J42" si="5">SUM(G34:I34)</f>
        <v>9.18</v>
      </c>
      <c r="K34" s="4"/>
    </row>
    <row r="35" spans="1:11">
      <c r="B35" s="33">
        <f>IF(ISBLANK(C35),0,IF(COUNTIF($C$34:C34,C35)&gt;=1,0,1))</f>
        <v>0</v>
      </c>
      <c r="C35" s="35"/>
      <c r="D35" s="36"/>
      <c r="E35" s="12"/>
      <c r="F35" s="12"/>
      <c r="G35" s="25">
        <f t="shared" si="4"/>
        <v>0</v>
      </c>
      <c r="H35" s="25">
        <f t="shared" ref="H35:H42" si="6">(E35)*1.2</f>
        <v>0</v>
      </c>
      <c r="I35" s="25">
        <f t="shared" ref="I35:I42" si="7">(E35)*F35*0.04</f>
        <v>0</v>
      </c>
      <c r="J35" s="26">
        <f t="shared" si="5"/>
        <v>0</v>
      </c>
      <c r="K35" s="4"/>
    </row>
    <row r="36" spans="1:11">
      <c r="B36" s="33">
        <f>IF(ISBLANK(C36),0,IF(COUNTIF($C$34:C35,C36)&gt;=1,0,1))</f>
        <v>1</v>
      </c>
      <c r="C36" s="35" t="s">
        <v>121</v>
      </c>
      <c r="D36" s="36"/>
      <c r="E36" s="12">
        <v>4</v>
      </c>
      <c r="F36" s="12">
        <v>30</v>
      </c>
      <c r="G36" s="25">
        <f t="shared" si="4"/>
        <v>3.6</v>
      </c>
      <c r="H36" s="25">
        <f t="shared" si="6"/>
        <v>4.8</v>
      </c>
      <c r="I36" s="25">
        <f t="shared" si="7"/>
        <v>4.8</v>
      </c>
      <c r="J36" s="26">
        <f t="shared" si="5"/>
        <v>13.2</v>
      </c>
      <c r="K36" s="4"/>
    </row>
    <row r="37" spans="1:11">
      <c r="B37" s="33">
        <f>IF(ISBLANK(C37),0,IF(COUNTIF($C$34:C36,C37)&gt;=1,0,1))</f>
        <v>0</v>
      </c>
      <c r="C37" s="35" t="s">
        <v>121</v>
      </c>
      <c r="D37" s="36"/>
      <c r="E37" s="12">
        <v>4</v>
      </c>
      <c r="F37" s="12">
        <v>26</v>
      </c>
      <c r="G37" s="25">
        <f t="shared" si="4"/>
        <v>0</v>
      </c>
      <c r="H37" s="25">
        <f t="shared" si="6"/>
        <v>4.8</v>
      </c>
      <c r="I37" s="25">
        <f t="shared" si="7"/>
        <v>4.16</v>
      </c>
      <c r="J37" s="26">
        <f t="shared" si="5"/>
        <v>8.9600000000000009</v>
      </c>
    </row>
    <row r="38" spans="1:11">
      <c r="B38" s="33">
        <f>IF(ISBLANK(C38),0,IF(COUNTIF($C$34:C37,C38)&gt;=1,0,1))</f>
        <v>0</v>
      </c>
      <c r="C38" s="35"/>
      <c r="D38" s="36"/>
      <c r="E38" s="12"/>
      <c r="F38" s="12"/>
      <c r="G38" s="25">
        <f t="shared" si="4"/>
        <v>0</v>
      </c>
      <c r="H38" s="25">
        <f t="shared" si="6"/>
        <v>0</v>
      </c>
      <c r="I38" s="25">
        <f t="shared" si="7"/>
        <v>0</v>
      </c>
      <c r="J38" s="26">
        <f t="shared" si="5"/>
        <v>0</v>
      </c>
    </row>
    <row r="39" spans="1:11">
      <c r="B39" s="33">
        <f>IF(ISBLANK(C39),0,IF(COUNTIF($C$34:C38,C39)&gt;=1,0,1))</f>
        <v>0</v>
      </c>
      <c r="C39" s="35"/>
      <c r="D39" s="36"/>
      <c r="E39" s="12"/>
      <c r="F39" s="12"/>
      <c r="G39" s="25">
        <f t="shared" si="4"/>
        <v>0</v>
      </c>
      <c r="H39" s="25">
        <f t="shared" si="6"/>
        <v>0</v>
      </c>
      <c r="I39" s="25">
        <f t="shared" si="7"/>
        <v>0</v>
      </c>
      <c r="J39" s="26">
        <f t="shared" si="5"/>
        <v>0</v>
      </c>
    </row>
    <row r="40" spans="1:11">
      <c r="B40" s="33">
        <f>IF(ISBLANK(C40),0,IF(COUNTIF($C$34:C39,C40)&gt;=1,0,1))</f>
        <v>0</v>
      </c>
      <c r="C40" s="35"/>
      <c r="D40" s="36"/>
      <c r="E40" s="12"/>
      <c r="F40" s="12"/>
      <c r="G40" s="25">
        <f>(B40*(E40)*$B$46)</f>
        <v>0</v>
      </c>
      <c r="H40" s="25">
        <f>(E40)*1.2</f>
        <v>0</v>
      </c>
      <c r="I40" s="25">
        <f>(E40)*F40*0.04</f>
        <v>0</v>
      </c>
      <c r="J40" s="26">
        <f t="shared" si="5"/>
        <v>0</v>
      </c>
    </row>
    <row r="41" spans="1:11">
      <c r="B41" s="33"/>
      <c r="C41" s="35"/>
      <c r="D41" s="36"/>
      <c r="E41" s="12"/>
      <c r="F41" s="12"/>
      <c r="G41" s="25">
        <f>(B41*(E41)*$B$46)</f>
        <v>0</v>
      </c>
      <c r="H41" s="25">
        <f>(E41)*1.2</f>
        <v>0</v>
      </c>
      <c r="I41" s="25">
        <f>(E41)*F41*0.04</f>
        <v>0</v>
      </c>
      <c r="J41" s="26">
        <f t="shared" si="5"/>
        <v>0</v>
      </c>
    </row>
    <row r="42" spans="1:11">
      <c r="B42" s="33">
        <f>IF(ISBLANK(C42),0,IF(COUNTIF($C$34:C40,C42)&gt;=1,0,1))</f>
        <v>0</v>
      </c>
      <c r="C42" s="35"/>
      <c r="D42" s="36"/>
      <c r="E42" s="12"/>
      <c r="F42" s="12"/>
      <c r="G42" s="25">
        <f t="shared" si="4"/>
        <v>0</v>
      </c>
      <c r="H42" s="25">
        <f t="shared" si="6"/>
        <v>0</v>
      </c>
      <c r="I42" s="25">
        <f t="shared" si="7"/>
        <v>0</v>
      </c>
      <c r="J42" s="26">
        <f t="shared" si="5"/>
        <v>0</v>
      </c>
    </row>
    <row r="43" spans="1:11">
      <c r="E43" s="5"/>
      <c r="G43" s="13"/>
      <c r="H43" s="13"/>
      <c r="I43" s="13"/>
      <c r="J43" s="14"/>
    </row>
    <row r="44" spans="1:11">
      <c r="A44" s="37" t="s">
        <v>63</v>
      </c>
      <c r="B44" s="31">
        <f>SUM(B34:B42)</f>
        <v>2</v>
      </c>
      <c r="C44" s="29"/>
      <c r="D44" s="27"/>
      <c r="E44" s="31">
        <f>SUM(E34:E42)</f>
        <v>11</v>
      </c>
      <c r="F44" s="31">
        <f>SUMIF(E34:E42,"&gt;=3",F34:F42)</f>
        <v>80</v>
      </c>
      <c r="G44" s="13"/>
      <c r="H44" s="15"/>
      <c r="I44" s="15"/>
      <c r="J44" s="15"/>
    </row>
    <row r="45" spans="1:11">
      <c r="B45" s="11"/>
      <c r="C45" s="6"/>
      <c r="D45" s="6"/>
      <c r="E45" s="5"/>
      <c r="F45" s="11"/>
      <c r="G45" s="13"/>
      <c r="H45" s="15"/>
      <c r="I45" s="15"/>
      <c r="J45" s="15"/>
    </row>
    <row r="46" spans="1:11">
      <c r="A46" t="s">
        <v>64</v>
      </c>
      <c r="B46" s="31">
        <f>IF(B44&gt;=4,1.3,(IF(B44=3,1.1,0.9)))</f>
        <v>0.9</v>
      </c>
      <c r="F46" s="5"/>
      <c r="H46" s="13"/>
      <c r="I46" s="13"/>
      <c r="J46" s="14"/>
    </row>
    <row r="47" spans="1:11">
      <c r="A47" s="6"/>
      <c r="H47" s="27" t="s">
        <v>65</v>
      </c>
      <c r="I47" s="28">
        <f>IF((F44-160)&lt;1,0,F44-160)</f>
        <v>0</v>
      </c>
      <c r="J47" s="26">
        <f>(I47^2)*0.1</f>
        <v>0</v>
      </c>
    </row>
    <row r="48" spans="1:11">
      <c r="A48" s="6"/>
      <c r="G48" s="13"/>
      <c r="H48" s="29" t="s">
        <v>66</v>
      </c>
      <c r="I48" s="28">
        <f>IF((F44&lt;75),0,F44)</f>
        <v>80</v>
      </c>
      <c r="J48" s="26">
        <f>(I48)*0.01</f>
        <v>0.8</v>
      </c>
    </row>
    <row r="49" spans="1:10">
      <c r="G49" s="13"/>
      <c r="H49" s="30" t="s">
        <v>67</v>
      </c>
      <c r="I49" s="25"/>
      <c r="J49" s="26">
        <f>SUM(J34:J48)</f>
        <v>32.14</v>
      </c>
    </row>
    <row r="50" spans="1:10">
      <c r="A50" t="s">
        <v>69</v>
      </c>
      <c r="B50" s="32">
        <v>0.2</v>
      </c>
      <c r="H50" s="29" t="s">
        <v>69</v>
      </c>
      <c r="I50" s="29"/>
      <c r="J50" s="26">
        <f>B50*40</f>
        <v>8</v>
      </c>
    </row>
    <row r="51" spans="1:10">
      <c r="A51"/>
      <c r="H51" s="20" t="s">
        <v>78</v>
      </c>
      <c r="I51" s="20"/>
      <c r="J51" s="21">
        <f>SUM(J49:J50)</f>
        <v>40.14</v>
      </c>
    </row>
    <row r="52" spans="1:10">
      <c r="H52"/>
      <c r="I52"/>
      <c r="J52" s="1"/>
    </row>
    <row r="53" spans="1:10">
      <c r="G53" s="13"/>
      <c r="H53" s="22" t="s">
        <v>79</v>
      </c>
      <c r="I53" s="23"/>
      <c r="J53" s="24">
        <f>J51+J26</f>
        <v>40.14</v>
      </c>
    </row>
    <row r="54" spans="1:10">
      <c r="G54" s="13"/>
      <c r="H54" s="13"/>
      <c r="I54" s="13"/>
      <c r="J54" s="14"/>
    </row>
    <row r="55" spans="1:10">
      <c r="G55" s="13"/>
      <c r="H55" s="13"/>
      <c r="I55" s="13"/>
      <c r="J55" s="14"/>
    </row>
    <row r="56" spans="1:10">
      <c r="A56" s="6"/>
      <c r="B56" s="11"/>
      <c r="E56" s="11"/>
      <c r="F56" s="11"/>
      <c r="G56" s="13"/>
      <c r="H56" s="15"/>
      <c r="I56" s="15"/>
      <c r="J56" s="15"/>
    </row>
    <row r="57" spans="1:10">
      <c r="A57" s="6"/>
      <c r="B57" s="6"/>
      <c r="F57" s="6"/>
      <c r="G57" s="13"/>
      <c r="H57" s="13"/>
      <c r="I57" s="13"/>
      <c r="J57" s="14"/>
    </row>
    <row r="58" spans="1:10">
      <c r="A58" s="6"/>
      <c r="B58" s="6"/>
      <c r="F58" s="6"/>
      <c r="G58" s="13"/>
      <c r="H58" s="13"/>
      <c r="I58" s="13"/>
      <c r="J58" s="14"/>
    </row>
    <row r="59" spans="1:10">
      <c r="A59" s="6"/>
      <c r="E59" s="6"/>
      <c r="G59" s="13"/>
      <c r="H59" s="13"/>
      <c r="I59" s="13"/>
      <c r="J59" s="14"/>
    </row>
    <row r="60" spans="1:10">
      <c r="A60" s="6"/>
      <c r="G60" s="13"/>
      <c r="H60" s="13"/>
      <c r="I60" s="13"/>
      <c r="J60" s="14"/>
    </row>
    <row r="61" spans="1:10">
      <c r="G61" s="13"/>
      <c r="H61" s="14"/>
      <c r="I61" s="13"/>
      <c r="J61" s="14"/>
    </row>
    <row r="62" spans="1:10">
      <c r="H62" s="5"/>
      <c r="J62" s="14"/>
    </row>
    <row r="64" spans="1:10">
      <c r="J64" s="14"/>
    </row>
  </sheetData>
  <sheetProtection password="CC66" sheet="1" objects="1" scenarios="1"/>
  <phoneticPr fontId="10" type="noConversion"/>
  <printOptions gridLinesSet="0"/>
  <pageMargins left="0.75000000000000011" right="0.75000000000000011" top="0.98" bottom="0.98" header="0.5" footer="0.5"/>
  <pageSetup scale="61" orientation="portrait" horizontalDpi="4294967292" verticalDpi="4294967292"/>
  <headerFooter alignWithMargins="0">
    <oddHeader>&amp;R&amp;A</oddHead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1:K74"/>
  <sheetViews>
    <sheetView showGridLines="0" showOutlineSymbols="0" zoomScale="75" workbookViewId="0">
      <pane ySplit="5" topLeftCell="A22" activePane="bottomLeft" state="frozen"/>
      <selection activeCell="G20" sqref="G20"/>
      <selection pane="bottomLeft" activeCell="G53" sqref="G52:G53"/>
    </sheetView>
  </sheetViews>
  <sheetFormatPr baseColWidth="10" defaultColWidth="9.6640625" defaultRowHeight="13.2"/>
  <cols>
    <col min="1" max="1" width="11.5546875" style="4" customWidth="1"/>
    <col min="2" max="2" width="7.44140625" style="4" customWidth="1"/>
    <col min="3" max="3" width="10.44140625" style="4" customWidth="1"/>
    <col min="4" max="4" width="32.33203125" style="4" customWidth="1"/>
    <col min="5" max="5" width="6.6640625" style="4" customWidth="1"/>
    <col min="6" max="6" width="7.6640625" style="4" customWidth="1"/>
    <col min="7" max="9" width="10" style="4" customWidth="1"/>
    <col min="10" max="10" width="10" style="5" customWidth="1"/>
    <col min="11" max="11" width="11.88671875" style="6" customWidth="1"/>
    <col min="12" max="12" width="4.33203125" style="4" customWidth="1"/>
    <col min="13" max="16384" width="9.6640625" style="4"/>
  </cols>
  <sheetData>
    <row r="1" spans="1:11" ht="23.1" customHeight="1">
      <c r="A1" s="57" t="s">
        <v>42</v>
      </c>
    </row>
    <row r="2" spans="1:11" ht="21">
      <c r="A2" s="45" t="s">
        <v>81</v>
      </c>
      <c r="D2" s="42">
        <f ca="1">TRUNC(NOW())</f>
        <v>45006</v>
      </c>
      <c r="I2" s="1" t="s">
        <v>44</v>
      </c>
      <c r="J2" s="38">
        <f>J31</f>
        <v>40.160689655172412</v>
      </c>
    </row>
    <row r="3" spans="1:11" ht="13.8">
      <c r="A3" s="44" t="s">
        <v>45</v>
      </c>
      <c r="C3" s="7"/>
      <c r="D3" s="43">
        <f ca="1">NOW()</f>
        <v>45006.520522916668</v>
      </c>
      <c r="I3" s="1" t="s">
        <v>46</v>
      </c>
      <c r="J3" s="38">
        <f>J61</f>
        <v>40.46</v>
      </c>
      <c r="K3" s="4"/>
    </row>
    <row r="4" spans="1:11">
      <c r="A4" s="8" t="s">
        <v>47</v>
      </c>
      <c r="B4" s="8"/>
      <c r="C4" s="8"/>
      <c r="D4" s="8"/>
      <c r="H4" s="39" t="s">
        <v>48</v>
      </c>
      <c r="I4" s="40"/>
      <c r="J4" s="41">
        <f>J63</f>
        <v>80.620689655172413</v>
      </c>
      <c r="K4" s="4"/>
    </row>
    <row r="5" spans="1:11">
      <c r="J5" s="4"/>
    </row>
    <row r="6" spans="1:11">
      <c r="A6" s="34" t="s">
        <v>49</v>
      </c>
      <c r="B6" s="9"/>
      <c r="C6" s="9"/>
      <c r="D6" s="9"/>
      <c r="E6" s="5"/>
      <c r="F6" s="5"/>
      <c r="G6" s="5"/>
      <c r="H6" s="5"/>
      <c r="I6" s="5"/>
    </row>
    <row r="7" spans="1:11" ht="13.8" thickBot="1">
      <c r="A7" s="10"/>
      <c r="B7" s="3" t="s">
        <v>50</v>
      </c>
      <c r="C7" s="2" t="s">
        <v>51</v>
      </c>
      <c r="D7" s="2" t="s">
        <v>52</v>
      </c>
      <c r="E7" s="3" t="s">
        <v>53</v>
      </c>
      <c r="F7" s="3" t="s">
        <v>54</v>
      </c>
      <c r="G7" s="3" t="s">
        <v>55</v>
      </c>
      <c r="H7" s="3" t="s">
        <v>56</v>
      </c>
      <c r="I7" s="3" t="s">
        <v>57</v>
      </c>
      <c r="J7" s="3" t="s">
        <v>58</v>
      </c>
    </row>
    <row r="8" spans="1:11">
      <c r="A8" s="11"/>
      <c r="B8" s="11"/>
      <c r="E8" s="11"/>
      <c r="F8" s="11"/>
      <c r="G8" s="11"/>
      <c r="H8" s="11"/>
      <c r="I8" s="11"/>
      <c r="J8" s="11"/>
    </row>
    <row r="9" spans="1:11">
      <c r="B9" s="33">
        <v>1</v>
      </c>
      <c r="C9" s="35" t="s">
        <v>82</v>
      </c>
      <c r="D9" s="36" t="s">
        <v>83</v>
      </c>
      <c r="E9" s="12">
        <v>3</v>
      </c>
      <c r="F9" s="12">
        <v>19</v>
      </c>
      <c r="G9" s="25">
        <f t="shared" ref="G9:G16" si="0">(B9*(E9)*$B$20)</f>
        <v>2.7</v>
      </c>
      <c r="H9" s="25">
        <f>(E9)*1.2</f>
        <v>3.5999999999999996</v>
      </c>
      <c r="I9" s="25">
        <f>(E9)*F9*0.04</f>
        <v>2.2800000000000002</v>
      </c>
      <c r="J9" s="26">
        <f t="shared" ref="J9:J16" si="1">SUM(G9:I9)</f>
        <v>8.58</v>
      </c>
      <c r="K9" s="4"/>
    </row>
    <row r="10" spans="1:11">
      <c r="B10" s="33">
        <f>IF(ISBLANK(C10),0,IF(COUNTIF($C$9:C9,C10)&gt;=1,0,1))</f>
        <v>0</v>
      </c>
      <c r="C10" s="35" t="s">
        <v>82</v>
      </c>
      <c r="D10" s="36" t="s">
        <v>83</v>
      </c>
      <c r="E10" s="12">
        <v>3</v>
      </c>
      <c r="F10" s="12">
        <v>19</v>
      </c>
      <c r="G10" s="25">
        <f t="shared" si="0"/>
        <v>0</v>
      </c>
      <c r="H10" s="25">
        <f t="shared" ref="H10:H16" si="2">(E10)*1.2</f>
        <v>3.5999999999999996</v>
      </c>
      <c r="I10" s="25">
        <f t="shared" ref="I10:I16" si="3">(E10)*F10*0.04</f>
        <v>2.2800000000000002</v>
      </c>
      <c r="J10" s="26">
        <f t="shared" si="1"/>
        <v>5.88</v>
      </c>
      <c r="K10" s="4"/>
    </row>
    <row r="11" spans="1:11">
      <c r="B11" s="33">
        <f>IF(ISBLANK(C11),0,IF(COUNTIF($C$9:C10,C11)&gt;=1,0,1))</f>
        <v>0</v>
      </c>
      <c r="C11" s="35" t="s">
        <v>82</v>
      </c>
      <c r="D11" s="36" t="s">
        <v>83</v>
      </c>
      <c r="E11" s="12">
        <v>3</v>
      </c>
      <c r="F11" s="12">
        <v>19</v>
      </c>
      <c r="G11" s="25">
        <f t="shared" si="0"/>
        <v>0</v>
      </c>
      <c r="H11" s="25">
        <f t="shared" si="2"/>
        <v>3.5999999999999996</v>
      </c>
      <c r="I11" s="25">
        <f t="shared" si="3"/>
        <v>2.2800000000000002</v>
      </c>
      <c r="J11" s="26">
        <f t="shared" si="1"/>
        <v>5.88</v>
      </c>
      <c r="K11" s="4"/>
    </row>
    <row r="12" spans="1:11">
      <c r="B12" s="33"/>
      <c r="C12" s="35"/>
      <c r="D12" s="36"/>
      <c r="E12" s="12"/>
      <c r="F12" s="12"/>
      <c r="G12" s="25">
        <f t="shared" si="0"/>
        <v>0</v>
      </c>
      <c r="H12" s="25">
        <f t="shared" si="2"/>
        <v>0</v>
      </c>
      <c r="I12" s="25">
        <f t="shared" si="3"/>
        <v>0</v>
      </c>
      <c r="J12" s="26">
        <f t="shared" si="1"/>
        <v>0</v>
      </c>
    </row>
    <row r="13" spans="1:11">
      <c r="B13" s="33">
        <f>IF(ISBLANK(C13),0,IF(COUNTIF($C$9:C12,C13)&gt;=1,0,1))</f>
        <v>0</v>
      </c>
      <c r="C13" s="35"/>
      <c r="D13" s="36"/>
      <c r="E13" s="12"/>
      <c r="F13" s="12"/>
      <c r="G13" s="25">
        <f t="shared" si="0"/>
        <v>0</v>
      </c>
      <c r="H13" s="25">
        <f t="shared" si="2"/>
        <v>0</v>
      </c>
      <c r="I13" s="25">
        <f t="shared" si="3"/>
        <v>0</v>
      </c>
      <c r="J13" s="26">
        <f t="shared" si="1"/>
        <v>0</v>
      </c>
    </row>
    <row r="14" spans="1:11">
      <c r="B14" s="33">
        <f>IF(ISBLANK(C14),0,IF(COUNTIF($C$9:C13,C14)&gt;=1,0,1))</f>
        <v>0</v>
      </c>
      <c r="C14" s="35"/>
      <c r="D14" s="36"/>
      <c r="E14" s="12"/>
      <c r="F14" s="12"/>
      <c r="G14" s="25">
        <f t="shared" si="0"/>
        <v>0</v>
      </c>
      <c r="H14" s="25">
        <f t="shared" si="2"/>
        <v>0</v>
      </c>
      <c r="I14" s="25">
        <f t="shared" si="3"/>
        <v>0</v>
      </c>
      <c r="J14" s="26">
        <f t="shared" si="1"/>
        <v>0</v>
      </c>
    </row>
    <row r="15" spans="1:11">
      <c r="B15" s="33">
        <f>IF(ISBLANK(C15),0,IF(COUNTIF($C$9:C14,C15)&gt;=1,0,1))</f>
        <v>0</v>
      </c>
      <c r="C15" s="35"/>
      <c r="D15" s="36"/>
      <c r="E15" s="12"/>
      <c r="F15" s="12"/>
      <c r="G15" s="25">
        <f t="shared" si="0"/>
        <v>0</v>
      </c>
      <c r="H15" s="25">
        <f t="shared" si="2"/>
        <v>0</v>
      </c>
      <c r="I15" s="25">
        <f t="shared" si="3"/>
        <v>0</v>
      </c>
      <c r="J15" s="26">
        <f t="shared" si="1"/>
        <v>0</v>
      </c>
    </row>
    <row r="16" spans="1:11">
      <c r="B16" s="33">
        <f>IF(ISBLANK(C16),0,IF(COUNTIF($C$9:C15,C16)&gt;=1,0,1))</f>
        <v>0</v>
      </c>
      <c r="C16" s="35"/>
      <c r="D16" s="36"/>
      <c r="E16" s="12"/>
      <c r="F16" s="12"/>
      <c r="G16" s="25">
        <f t="shared" si="0"/>
        <v>0</v>
      </c>
      <c r="H16" s="25">
        <f t="shared" si="2"/>
        <v>0</v>
      </c>
      <c r="I16" s="25">
        <f t="shared" si="3"/>
        <v>0</v>
      </c>
      <c r="J16" s="26">
        <f t="shared" si="1"/>
        <v>0</v>
      </c>
    </row>
    <row r="17" spans="1:10">
      <c r="E17" s="5"/>
      <c r="G17" s="13"/>
      <c r="H17" s="13"/>
      <c r="I17" s="13"/>
      <c r="J17" s="14"/>
    </row>
    <row r="18" spans="1:10">
      <c r="A18" s="37" t="s">
        <v>63</v>
      </c>
      <c r="B18" s="31">
        <f>SUM(B9:B16)</f>
        <v>1</v>
      </c>
      <c r="C18" s="29"/>
      <c r="D18" s="27"/>
      <c r="E18" s="31">
        <f>SUM(E9:E16)</f>
        <v>9</v>
      </c>
      <c r="F18" s="31">
        <f>SUMIF(E9:E16,"&gt;=3",F9:F16)</f>
        <v>57</v>
      </c>
      <c r="G18" s="13"/>
      <c r="H18" s="15"/>
      <c r="I18" s="15"/>
      <c r="J18" s="15"/>
    </row>
    <row r="19" spans="1:10">
      <c r="B19" s="11"/>
      <c r="C19" s="6"/>
      <c r="D19" s="6"/>
      <c r="E19" s="5"/>
      <c r="F19" s="11"/>
      <c r="G19" s="13"/>
      <c r="H19" s="15"/>
      <c r="I19" s="15"/>
      <c r="J19" s="15"/>
    </row>
    <row r="20" spans="1:10">
      <c r="A20" t="s">
        <v>64</v>
      </c>
      <c r="B20" s="31">
        <f>IF(B18&gt;=4,1.3,(IF(B18=3,1.1,0.9)))</f>
        <v>0.9</v>
      </c>
      <c r="F20" s="5"/>
      <c r="H20" s="13"/>
      <c r="I20" s="13"/>
      <c r="J20" s="14"/>
    </row>
    <row r="21" spans="1:10">
      <c r="A21"/>
      <c r="B21" s="31"/>
      <c r="F21" s="5"/>
      <c r="H21" s="13"/>
      <c r="I21" s="13"/>
      <c r="J21" s="14"/>
    </row>
    <row r="22" spans="1:10">
      <c r="A22" s="6" t="s">
        <v>84</v>
      </c>
      <c r="B22" s="6"/>
      <c r="C22" s="59" t="s">
        <v>85</v>
      </c>
      <c r="D22" s="59" t="s">
        <v>86</v>
      </c>
      <c r="E22" s="61" t="s">
        <v>87</v>
      </c>
      <c r="F22" s="61" t="s">
        <v>88</v>
      </c>
      <c r="G22" s="61" t="s">
        <v>89</v>
      </c>
      <c r="H22" s="13"/>
      <c r="I22" s="13"/>
      <c r="J22" s="14" t="s">
        <v>90</v>
      </c>
    </row>
    <row r="23" spans="1:10">
      <c r="A23" s="6"/>
      <c r="B23" s="6"/>
      <c r="C23" s="59" t="s">
        <v>91</v>
      </c>
      <c r="D23" s="59" t="s">
        <v>92</v>
      </c>
      <c r="E23" s="59">
        <v>14.5</v>
      </c>
      <c r="F23" s="12">
        <v>4</v>
      </c>
      <c r="G23" s="59">
        <v>1</v>
      </c>
      <c r="H23" s="13"/>
      <c r="I23" s="13"/>
      <c r="J23" s="60">
        <f>IF(E23&lt;0,0,F23/E23*G23*0.89*40)</f>
        <v>9.8206896551724139</v>
      </c>
    </row>
    <row r="24" spans="1:10">
      <c r="A24" s="6"/>
      <c r="B24" s="6"/>
      <c r="C24" s="36"/>
      <c r="D24" s="59"/>
      <c r="E24" s="59">
        <v>10</v>
      </c>
      <c r="F24" s="12"/>
      <c r="G24" s="59">
        <v>1</v>
      </c>
      <c r="H24" s="13"/>
      <c r="I24" s="13"/>
      <c r="J24" s="60">
        <f>IF(E24&lt;0,0,F24/E24*G24*0.89*40)</f>
        <v>0</v>
      </c>
    </row>
    <row r="25" spans="1:10">
      <c r="A25"/>
      <c r="B25" s="31"/>
      <c r="F25" s="5"/>
      <c r="H25" s="13"/>
      <c r="I25" s="13"/>
      <c r="J25" s="14"/>
    </row>
    <row r="26" spans="1:10">
      <c r="A26" s="6"/>
      <c r="H26" s="27" t="s">
        <v>65</v>
      </c>
      <c r="I26" s="28">
        <f>IF((F18-160)&lt;1,0,F18-160)</f>
        <v>0</v>
      </c>
      <c r="J26" s="26">
        <f>(I26^2)*0.1</f>
        <v>0</v>
      </c>
    </row>
    <row r="27" spans="1:10">
      <c r="A27" t="s">
        <v>68</v>
      </c>
      <c r="B27" s="32">
        <v>0.25</v>
      </c>
      <c r="G27" s="13"/>
      <c r="H27" s="29" t="s">
        <v>66</v>
      </c>
      <c r="I27" s="28">
        <f>IF((F18&lt;75),0,F18)</f>
        <v>0</v>
      </c>
      <c r="J27" s="26">
        <f>(I27)*0.01</f>
        <v>0</v>
      </c>
    </row>
    <row r="28" spans="1:10">
      <c r="G28" s="13"/>
      <c r="H28" s="30" t="s">
        <v>67</v>
      </c>
      <c r="I28" s="25"/>
      <c r="J28" s="26">
        <f>J9+J10+J11+J12+J13+J14+J15+J16+J26+J27</f>
        <v>20.34</v>
      </c>
    </row>
    <row r="29" spans="1:10">
      <c r="A29" s="6"/>
      <c r="B29" s="6"/>
      <c r="C29" s="6"/>
      <c r="D29" s="6"/>
      <c r="E29" s="6"/>
      <c r="H29" s="29" t="s">
        <v>69</v>
      </c>
      <c r="I29" s="29"/>
      <c r="J29" s="26">
        <f>B27*40</f>
        <v>10</v>
      </c>
    </row>
    <row r="30" spans="1:10">
      <c r="A30"/>
      <c r="B30" s="58"/>
      <c r="H30" s="29" t="s">
        <v>84</v>
      </c>
      <c r="I30" s="29"/>
      <c r="J30" s="26">
        <f>J24+J23</f>
        <v>9.8206896551724139</v>
      </c>
    </row>
    <row r="31" spans="1:10">
      <c r="H31" s="20" t="s">
        <v>70</v>
      </c>
      <c r="I31" s="20"/>
      <c r="J31" s="21">
        <f>SUM(J28:J29:J30)</f>
        <v>40.160689655172412</v>
      </c>
    </row>
    <row r="32" spans="1:10">
      <c r="G32" s="16"/>
      <c r="J32" s="14"/>
    </row>
    <row r="33" spans="1:11" s="6" customFormat="1">
      <c r="A33" s="11"/>
      <c r="B33" s="11"/>
      <c r="C33" s="11"/>
      <c r="D33" s="11"/>
      <c r="E33" s="11"/>
      <c r="F33" s="11"/>
      <c r="G33" s="11"/>
      <c r="I33" s="11"/>
      <c r="J33" s="17"/>
    </row>
    <row r="34" spans="1:11" s="6" customFormat="1" ht="13.8" thickBot="1">
      <c r="A34" s="18"/>
      <c r="B34" s="18"/>
      <c r="C34" s="18"/>
      <c r="D34" s="18"/>
      <c r="E34" s="18"/>
      <c r="F34" s="18"/>
      <c r="G34" s="18"/>
      <c r="H34" s="18"/>
      <c r="I34" s="18"/>
      <c r="J34" s="19"/>
    </row>
    <row r="35" spans="1:11" s="6" customFormat="1">
      <c r="A35" s="11"/>
      <c r="B35" s="11"/>
      <c r="C35" s="11"/>
      <c r="D35" s="11"/>
      <c r="E35" s="11"/>
      <c r="F35" s="11"/>
      <c r="G35" s="11"/>
      <c r="H35" s="11"/>
      <c r="I35" s="11"/>
      <c r="J35" s="13"/>
    </row>
    <row r="36" spans="1:11" s="6" customFormat="1">
      <c r="A36" s="34" t="s">
        <v>71</v>
      </c>
      <c r="B36" s="9"/>
      <c r="C36" s="9"/>
      <c r="D36" s="9"/>
      <c r="E36" s="5"/>
      <c r="F36" s="5"/>
      <c r="G36" s="4"/>
      <c r="H36" s="4"/>
      <c r="I36" s="4"/>
      <c r="J36" s="5"/>
    </row>
    <row r="37" spans="1:11" s="6" customFormat="1" ht="13.8" thickBot="1">
      <c r="A37" s="10"/>
      <c r="B37" s="3" t="s">
        <v>50</v>
      </c>
      <c r="C37" s="2" t="s">
        <v>51</v>
      </c>
      <c r="D37" s="2" t="s">
        <v>52</v>
      </c>
      <c r="E37" s="3" t="s">
        <v>53</v>
      </c>
      <c r="F37" s="3" t="str">
        <f>F7</f>
        <v>étudiants</v>
      </c>
      <c r="G37" s="3" t="str">
        <f>G7</f>
        <v>HP</v>
      </c>
      <c r="H37" s="3" t="str">
        <f>H7</f>
        <v>HC</v>
      </c>
      <c r="I37" s="3" t="str">
        <f>I7</f>
        <v>PES</v>
      </c>
      <c r="J37" s="3" t="str">
        <f>J7</f>
        <v>CI</v>
      </c>
    </row>
    <row r="38" spans="1:11" s="6" customFormat="1">
      <c r="A38" s="11"/>
      <c r="B38" s="11"/>
      <c r="C38" s="11"/>
      <c r="D38" s="11"/>
      <c r="E38" s="11"/>
      <c r="F38" s="11"/>
      <c r="G38" s="11"/>
      <c r="H38" s="11"/>
      <c r="I38" s="11"/>
      <c r="J38" s="11"/>
    </row>
    <row r="39" spans="1:11">
      <c r="B39" s="33">
        <v>1</v>
      </c>
      <c r="C39" s="35" t="s">
        <v>93</v>
      </c>
      <c r="D39" s="36" t="s">
        <v>94</v>
      </c>
      <c r="E39" s="12">
        <v>5</v>
      </c>
      <c r="F39" s="12">
        <v>26</v>
      </c>
      <c r="G39" s="25">
        <f t="shared" ref="G39:G46" si="4">(B39*(E39)*$B$50)</f>
        <v>4.5</v>
      </c>
      <c r="H39" s="25">
        <f>(E39)*1.2</f>
        <v>6</v>
      </c>
      <c r="I39" s="25">
        <f>(E39)*F39*0.04</f>
        <v>5.2</v>
      </c>
      <c r="J39" s="26">
        <f t="shared" ref="J39:J46" si="5">SUM(G39:I39)</f>
        <v>15.7</v>
      </c>
      <c r="K39" s="4"/>
    </row>
    <row r="40" spans="1:11">
      <c r="B40" s="33">
        <f>IF(ISBLANK(C40),0,IF(COUNTIF($C$39:C39,C40)&gt;=1,0,1))</f>
        <v>0</v>
      </c>
      <c r="C40" s="35" t="s">
        <v>93</v>
      </c>
      <c r="D40" s="36" t="s">
        <v>94</v>
      </c>
      <c r="E40" s="12">
        <v>5</v>
      </c>
      <c r="F40" s="12">
        <v>26</v>
      </c>
      <c r="G40" s="25">
        <f t="shared" si="4"/>
        <v>0</v>
      </c>
      <c r="H40" s="25">
        <f t="shared" ref="H40:H46" si="6">(E40)*1.2</f>
        <v>6</v>
      </c>
      <c r="I40" s="25">
        <f t="shared" ref="I40:I46" si="7">(E40)*F40*0.04</f>
        <v>5.2</v>
      </c>
      <c r="J40" s="26">
        <f t="shared" si="5"/>
        <v>11.2</v>
      </c>
      <c r="K40" s="4"/>
    </row>
    <row r="41" spans="1:11">
      <c r="B41" s="33">
        <f>IF(ISBLANK(C41),0,IF(COUNTIF($C$39:C40,C41)&gt;=1,0,1))</f>
        <v>0</v>
      </c>
      <c r="C41" s="35"/>
      <c r="D41" s="36"/>
      <c r="E41" s="12"/>
      <c r="F41" s="12"/>
      <c r="G41" s="25">
        <f t="shared" si="4"/>
        <v>0</v>
      </c>
      <c r="H41" s="25">
        <f t="shared" si="6"/>
        <v>0</v>
      </c>
      <c r="I41" s="25">
        <f t="shared" si="7"/>
        <v>0</v>
      </c>
      <c r="J41" s="26">
        <f t="shared" si="5"/>
        <v>0</v>
      </c>
      <c r="K41" s="4"/>
    </row>
    <row r="42" spans="1:11">
      <c r="B42" s="33">
        <f>IF(ISBLANK(C42),0,IF(COUNTIF($C$39:C41,C42)&gt;=1,0,1))</f>
        <v>0</v>
      </c>
      <c r="C42" s="35"/>
      <c r="D42" s="36"/>
      <c r="E42" s="12"/>
      <c r="F42" s="12"/>
      <c r="G42" s="25">
        <f t="shared" si="4"/>
        <v>0</v>
      </c>
      <c r="H42" s="25">
        <f t="shared" si="6"/>
        <v>0</v>
      </c>
      <c r="I42" s="25">
        <f t="shared" si="7"/>
        <v>0</v>
      </c>
      <c r="J42" s="26">
        <f t="shared" si="5"/>
        <v>0</v>
      </c>
    </row>
    <row r="43" spans="1:11">
      <c r="B43" s="33">
        <f>IF(ISBLANK(C43),0,IF(COUNTIF($C$39:C42,C43)&gt;=1,0,1))</f>
        <v>0</v>
      </c>
      <c r="C43" s="35"/>
      <c r="D43" s="36"/>
      <c r="E43" s="12"/>
      <c r="F43" s="12"/>
      <c r="G43" s="25">
        <f t="shared" si="4"/>
        <v>0</v>
      </c>
      <c r="H43" s="25">
        <f t="shared" si="6"/>
        <v>0</v>
      </c>
      <c r="I43" s="25">
        <f t="shared" si="7"/>
        <v>0</v>
      </c>
      <c r="J43" s="26">
        <f t="shared" si="5"/>
        <v>0</v>
      </c>
    </row>
    <row r="44" spans="1:11">
      <c r="B44" s="33">
        <f>IF(ISBLANK(C44),0,IF(COUNTIF($C$39:C43,C44)&gt;=1,0,1))</f>
        <v>0</v>
      </c>
      <c r="C44" s="35"/>
      <c r="D44" s="36"/>
      <c r="E44" s="12"/>
      <c r="F44" s="12"/>
      <c r="G44" s="25">
        <f t="shared" si="4"/>
        <v>0</v>
      </c>
      <c r="H44" s="25">
        <f t="shared" si="6"/>
        <v>0</v>
      </c>
      <c r="I44" s="25">
        <f t="shared" si="7"/>
        <v>0</v>
      </c>
      <c r="J44" s="26">
        <f t="shared" si="5"/>
        <v>0</v>
      </c>
    </row>
    <row r="45" spans="1:11">
      <c r="B45" s="33">
        <f>IF(ISBLANK(C45),0,IF(COUNTIF($C$39:C44,C45)&gt;=1,0,1))</f>
        <v>0</v>
      </c>
      <c r="C45" s="35"/>
      <c r="D45" s="36"/>
      <c r="E45" s="12"/>
      <c r="F45" s="12"/>
      <c r="G45" s="25">
        <f t="shared" si="4"/>
        <v>0</v>
      </c>
      <c r="H45" s="25">
        <f t="shared" si="6"/>
        <v>0</v>
      </c>
      <c r="I45" s="25">
        <f t="shared" si="7"/>
        <v>0</v>
      </c>
      <c r="J45" s="26">
        <f t="shared" si="5"/>
        <v>0</v>
      </c>
    </row>
    <row r="46" spans="1:11">
      <c r="B46" s="33">
        <f>IF(ISBLANK(C46),0,IF(COUNTIF($C$39:C45,C46)&gt;=1,0,1))</f>
        <v>0</v>
      </c>
      <c r="C46" s="35"/>
      <c r="D46" s="36"/>
      <c r="E46" s="12"/>
      <c r="F46" s="12"/>
      <c r="G46" s="25">
        <f t="shared" si="4"/>
        <v>0</v>
      </c>
      <c r="H46" s="25">
        <f t="shared" si="6"/>
        <v>0</v>
      </c>
      <c r="I46" s="25">
        <f t="shared" si="7"/>
        <v>0</v>
      </c>
      <c r="J46" s="26">
        <f t="shared" si="5"/>
        <v>0</v>
      </c>
    </row>
    <row r="47" spans="1:11">
      <c r="E47" s="5"/>
      <c r="G47" s="13"/>
      <c r="H47" s="13"/>
      <c r="I47" s="13"/>
      <c r="J47" s="14"/>
    </row>
    <row r="48" spans="1:11">
      <c r="A48" s="37" t="s">
        <v>63</v>
      </c>
      <c r="B48" s="31">
        <f>SUM(B39:B46)</f>
        <v>1</v>
      </c>
      <c r="C48" s="29"/>
      <c r="D48" s="27"/>
      <c r="E48" s="31">
        <f>SUM(E39:E46)</f>
        <v>10</v>
      </c>
      <c r="F48" s="31">
        <f>SUMIF(E39:E46,"&gt;=3",F39:F46)</f>
        <v>52</v>
      </c>
      <c r="G48" s="13"/>
      <c r="H48" s="15"/>
      <c r="I48" s="15"/>
      <c r="J48" s="15"/>
    </row>
    <row r="49" spans="1:10">
      <c r="B49" s="11"/>
      <c r="C49" s="6"/>
      <c r="D49" s="6"/>
      <c r="E49" s="5"/>
      <c r="F49" s="11"/>
      <c r="G49" s="13"/>
      <c r="H49" s="15"/>
      <c r="I49" s="15"/>
      <c r="J49" s="15"/>
    </row>
    <row r="50" spans="1:10">
      <c r="A50" t="s">
        <v>64</v>
      </c>
      <c r="B50" s="31">
        <f>IF(B48&gt;=4,1.3,(IF(B48=3,1.1,0.9)))</f>
        <v>0.9</v>
      </c>
      <c r="F50" s="5"/>
      <c r="H50" s="13"/>
      <c r="I50" s="13"/>
      <c r="J50" s="14"/>
    </row>
    <row r="51" spans="1:10">
      <c r="A51"/>
      <c r="B51" s="31"/>
      <c r="F51" s="5"/>
      <c r="H51" s="13"/>
      <c r="I51" s="13"/>
      <c r="J51" s="14"/>
    </row>
    <row r="52" spans="1:10">
      <c r="A52" s="6" t="s">
        <v>95</v>
      </c>
      <c r="B52" s="6"/>
      <c r="C52" s="59" t="s">
        <v>96</v>
      </c>
      <c r="D52" s="59" t="s">
        <v>97</v>
      </c>
      <c r="E52" s="61" t="s">
        <v>98</v>
      </c>
      <c r="F52" s="61" t="s">
        <v>99</v>
      </c>
      <c r="G52" s="61" t="s">
        <v>100</v>
      </c>
      <c r="H52" s="13"/>
      <c r="I52" s="13"/>
      <c r="J52" s="14" t="s">
        <v>101</v>
      </c>
    </row>
    <row r="53" spans="1:10">
      <c r="A53" s="6"/>
      <c r="B53" s="6"/>
      <c r="C53" s="59" t="s">
        <v>102</v>
      </c>
      <c r="D53" s="59"/>
      <c r="E53" s="59">
        <v>10</v>
      </c>
      <c r="F53" s="12">
        <v>1</v>
      </c>
      <c r="G53" s="59">
        <v>1</v>
      </c>
      <c r="H53" s="13"/>
      <c r="I53" s="13"/>
      <c r="J53" s="60">
        <f>IF(E53&lt;0,0,F53/E53*G53*0.89*40)</f>
        <v>3.5600000000000005</v>
      </c>
    </row>
    <row r="54" spans="1:10">
      <c r="A54" s="6"/>
      <c r="B54" s="6"/>
      <c r="C54" s="36"/>
      <c r="D54" s="59"/>
      <c r="E54" s="59">
        <v>10</v>
      </c>
      <c r="F54" s="12"/>
      <c r="G54" s="59">
        <v>1</v>
      </c>
      <c r="H54" s="13"/>
      <c r="I54" s="13"/>
      <c r="J54" s="60">
        <f>IF(E54&lt;0,0,F54/E54*G54*0.89*40)</f>
        <v>0</v>
      </c>
    </row>
    <row r="55" spans="1:10">
      <c r="A55"/>
      <c r="B55" s="31"/>
      <c r="F55" s="5"/>
      <c r="H55" s="13"/>
      <c r="I55" s="13"/>
      <c r="J55" s="14"/>
    </row>
    <row r="56" spans="1:10">
      <c r="A56" s="6"/>
      <c r="H56" s="27" t="s">
        <v>65</v>
      </c>
      <c r="I56" s="28">
        <f>IF((F48-160)&lt;1,0,F48-160)</f>
        <v>0</v>
      </c>
      <c r="J56" s="26">
        <f>(I56^2)*0.1</f>
        <v>0</v>
      </c>
    </row>
    <row r="57" spans="1:10">
      <c r="A57" s="6"/>
      <c r="G57" s="13"/>
      <c r="H57" s="29" t="s">
        <v>66</v>
      </c>
      <c r="I57" s="28">
        <f>IF((F48&lt;75),0,F48)</f>
        <v>0</v>
      </c>
      <c r="J57" s="26">
        <f>(I57)*0.01</f>
        <v>0</v>
      </c>
    </row>
    <row r="58" spans="1:10">
      <c r="G58" s="13"/>
      <c r="H58" s="30" t="s">
        <v>67</v>
      </c>
      <c r="I58" s="25"/>
      <c r="J58" s="26">
        <f>J39+J40+J41+J42+J43+J44+J45+J46+J56+J57</f>
        <v>26.9</v>
      </c>
    </row>
    <row r="59" spans="1:10">
      <c r="A59" t="s">
        <v>69</v>
      </c>
      <c r="B59" s="32">
        <v>0.25</v>
      </c>
      <c r="H59" s="29" t="s">
        <v>69</v>
      </c>
      <c r="I59" s="29"/>
      <c r="J59" s="26">
        <f>B59*40</f>
        <v>10</v>
      </c>
    </row>
    <row r="60" spans="1:10">
      <c r="A60"/>
      <c r="B60" s="58"/>
      <c r="H60" s="29" t="s">
        <v>84</v>
      </c>
      <c r="I60" s="29"/>
      <c r="J60" s="26">
        <f>J54+J53</f>
        <v>3.5600000000000005</v>
      </c>
    </row>
    <row r="61" spans="1:10">
      <c r="A61"/>
      <c r="H61" s="20" t="s">
        <v>78</v>
      </c>
      <c r="I61" s="20"/>
      <c r="J61" s="21">
        <f>SUM(J58:J59:J60)</f>
        <v>40.46</v>
      </c>
    </row>
    <row r="62" spans="1:10">
      <c r="H62"/>
      <c r="I62"/>
      <c r="J62" s="1"/>
    </row>
    <row r="63" spans="1:10">
      <c r="G63" s="13"/>
      <c r="H63" s="22" t="s">
        <v>79</v>
      </c>
      <c r="I63" s="23"/>
      <c r="J63" s="24">
        <f>J61+J31</f>
        <v>80.620689655172413</v>
      </c>
    </row>
    <row r="64" spans="1:10">
      <c r="G64" s="13"/>
      <c r="H64" s="13"/>
      <c r="I64" s="13"/>
      <c r="J64" s="14"/>
    </row>
    <row r="65" spans="1:10">
      <c r="G65" s="13"/>
      <c r="H65" s="13"/>
      <c r="I65" s="13"/>
      <c r="J65" s="14"/>
    </row>
    <row r="66" spans="1:10">
      <c r="A66" s="6"/>
      <c r="B66" s="11"/>
      <c r="E66" s="11"/>
      <c r="F66" s="11"/>
      <c r="G66" s="13"/>
      <c r="H66" s="15"/>
      <c r="I66" s="15"/>
      <c r="J66" s="15"/>
    </row>
    <row r="67" spans="1:10">
      <c r="A67" s="6"/>
      <c r="B67" s="6"/>
      <c r="F67" s="6"/>
      <c r="G67" s="13"/>
      <c r="H67" s="13"/>
      <c r="I67" s="13"/>
      <c r="J67" s="14"/>
    </row>
    <row r="68" spans="1:10">
      <c r="A68" s="6"/>
      <c r="B68" s="6"/>
      <c r="F68" s="6"/>
      <c r="G68" s="13"/>
      <c r="H68" s="13"/>
      <c r="I68" s="13"/>
      <c r="J68" s="14"/>
    </row>
    <row r="69" spans="1:10">
      <c r="A69" s="6"/>
      <c r="E69" s="6"/>
      <c r="G69" s="13"/>
      <c r="H69" s="13"/>
      <c r="I69" s="13"/>
      <c r="J69" s="14"/>
    </row>
    <row r="70" spans="1:10">
      <c r="A70" s="6"/>
      <c r="G70" s="13"/>
      <c r="H70" s="13"/>
      <c r="I70" s="13"/>
      <c r="J70" s="14"/>
    </row>
    <row r="71" spans="1:10">
      <c r="G71" s="13"/>
      <c r="H71" s="14"/>
      <c r="I71" s="13"/>
      <c r="J71" s="14"/>
    </row>
    <row r="72" spans="1:10">
      <c r="H72" s="5"/>
      <c r="J72" s="14"/>
    </row>
    <row r="74" spans="1:10">
      <c r="J74" s="14"/>
    </row>
  </sheetData>
  <sheetProtection password="CC66" sheet="1" objects="1" scenarios="1" selectLockedCells="1" selectUnlockedCells="1"/>
  <phoneticPr fontId="10" type="noConversion"/>
  <printOptions gridLinesSet="0"/>
  <pageMargins left="0.75000000000000011" right="0.75000000000000011" top="0.98" bottom="0.98" header="0.5" footer="0.5"/>
  <pageSetup scale="61" orientation="portrait" horizontalDpi="4294967292" verticalDpi="4294967292" r:id="rId1"/>
  <headerFooter alignWithMargins="0">
    <oddHeader>&amp;R&amp;A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pageSetUpPr fitToPage="1"/>
  </sheetPr>
  <dimension ref="A1:K74"/>
  <sheetViews>
    <sheetView showGridLines="0" showOutlineSymbols="0" zoomScale="75" workbookViewId="0">
      <pane ySplit="5" topLeftCell="A10" activePane="bottomLeft" state="frozen"/>
      <selection activeCell="G20" sqref="G20"/>
      <selection pane="bottomLeft" activeCell="M24" sqref="M24"/>
    </sheetView>
  </sheetViews>
  <sheetFormatPr baseColWidth="10" defaultColWidth="9.6640625" defaultRowHeight="13.2"/>
  <cols>
    <col min="1" max="1" width="11.5546875" style="4" customWidth="1"/>
    <col min="2" max="2" width="7.44140625" style="4" customWidth="1"/>
    <col min="3" max="3" width="10.44140625" style="4" customWidth="1"/>
    <col min="4" max="4" width="32.33203125" style="4" customWidth="1"/>
    <col min="5" max="5" width="6.6640625" style="4" customWidth="1"/>
    <col min="6" max="6" width="7.6640625" style="4" customWidth="1"/>
    <col min="7" max="9" width="10" style="4" customWidth="1"/>
    <col min="10" max="10" width="10" style="5" customWidth="1"/>
    <col min="11" max="11" width="11.88671875" style="6" customWidth="1"/>
    <col min="12" max="12" width="4.33203125" style="4" customWidth="1"/>
    <col min="13" max="16384" width="9.6640625" style="4"/>
  </cols>
  <sheetData>
    <row r="1" spans="1:11" ht="23.1" customHeight="1">
      <c r="A1" s="57" t="s">
        <v>103</v>
      </c>
    </row>
    <row r="2" spans="1:11" ht="21">
      <c r="A2" s="45" t="s">
        <v>104</v>
      </c>
      <c r="D2" s="42">
        <f ca="1">TRUNC(NOW())</f>
        <v>45006</v>
      </c>
      <c r="I2" s="1" t="s">
        <v>44</v>
      </c>
      <c r="J2" s="38">
        <f>J31</f>
        <v>0</v>
      </c>
    </row>
    <row r="3" spans="1:11" ht="13.8">
      <c r="A3" s="44" t="s">
        <v>105</v>
      </c>
      <c r="C3" s="7"/>
      <c r="D3" s="43">
        <f ca="1">NOW()</f>
        <v>45006.520522916668</v>
      </c>
      <c r="I3" s="1" t="s">
        <v>46</v>
      </c>
      <c r="J3" s="38">
        <f>J61</f>
        <v>0</v>
      </c>
      <c r="K3" s="4"/>
    </row>
    <row r="4" spans="1:11">
      <c r="A4" s="8" t="s">
        <v>106</v>
      </c>
      <c r="B4" s="8"/>
      <c r="C4" s="8"/>
      <c r="D4" s="8"/>
      <c r="H4" s="39" t="s">
        <v>107</v>
      </c>
      <c r="I4" s="40"/>
      <c r="J4" s="41">
        <f>J63</f>
        <v>0</v>
      </c>
      <c r="K4" s="4"/>
    </row>
    <row r="5" spans="1:11">
      <c r="J5" s="4"/>
    </row>
    <row r="6" spans="1:11">
      <c r="A6" s="34" t="s">
        <v>108</v>
      </c>
      <c r="B6" s="9"/>
      <c r="C6" s="9"/>
      <c r="D6" s="9"/>
      <c r="E6" s="5"/>
      <c r="F6" s="5"/>
      <c r="G6" s="5"/>
      <c r="H6" s="5"/>
      <c r="I6" s="5"/>
    </row>
    <row r="7" spans="1:11" ht="13.8" thickBot="1">
      <c r="A7" s="10"/>
      <c r="B7" s="3" t="s">
        <v>109</v>
      </c>
      <c r="C7" s="2" t="s">
        <v>96</v>
      </c>
      <c r="D7" s="2" t="s">
        <v>110</v>
      </c>
      <c r="E7" s="3" t="s">
        <v>111</v>
      </c>
      <c r="F7" s="3" t="s">
        <v>99</v>
      </c>
      <c r="G7" s="3" t="s">
        <v>55</v>
      </c>
      <c r="H7" s="3" t="s">
        <v>56</v>
      </c>
      <c r="I7" s="3" t="s">
        <v>57</v>
      </c>
      <c r="J7" s="3" t="s">
        <v>58</v>
      </c>
    </row>
    <row r="8" spans="1:11">
      <c r="A8" s="11"/>
      <c r="B8" s="11"/>
      <c r="E8" s="11"/>
      <c r="F8" s="11"/>
      <c r="G8" s="11"/>
      <c r="H8" s="11"/>
      <c r="I8" s="11"/>
      <c r="J8" s="11"/>
    </row>
    <row r="9" spans="1:11">
      <c r="B9" s="33">
        <v>1</v>
      </c>
      <c r="C9" s="35"/>
      <c r="D9" s="36"/>
      <c r="E9" s="12"/>
      <c r="F9" s="12"/>
      <c r="G9" s="25">
        <f t="shared" ref="G9:G16" si="0">(B9*(E9)*$B$20)</f>
        <v>0</v>
      </c>
      <c r="H9" s="25">
        <f t="shared" ref="H9:H16" si="1">(E9)*1.2</f>
        <v>0</v>
      </c>
      <c r="I9" s="25">
        <f t="shared" ref="I9:I16" si="2">(E9)*F9*0.04</f>
        <v>0</v>
      </c>
      <c r="J9" s="26">
        <f t="shared" ref="J9:J16" si="3">SUM(G9:I9)</f>
        <v>0</v>
      </c>
      <c r="K9" s="4"/>
    </row>
    <row r="10" spans="1:11">
      <c r="B10" s="33">
        <f>IF(ISBLANK(C10),0,IF(COUNTIF($C$9:C9,C10)&gt;=1,0,1))</f>
        <v>0</v>
      </c>
      <c r="C10" s="35"/>
      <c r="D10" s="36"/>
      <c r="E10" s="12"/>
      <c r="F10" s="12"/>
      <c r="G10" s="25">
        <f t="shared" si="0"/>
        <v>0</v>
      </c>
      <c r="H10" s="25">
        <f t="shared" si="1"/>
        <v>0</v>
      </c>
      <c r="I10" s="25">
        <f t="shared" si="2"/>
        <v>0</v>
      </c>
      <c r="J10" s="26">
        <f t="shared" si="3"/>
        <v>0</v>
      </c>
      <c r="K10" s="4"/>
    </row>
    <row r="11" spans="1:11">
      <c r="B11" s="33">
        <f>IF(ISBLANK(C11),0,IF(COUNTIF($C$9:C10,C11)&gt;=1,0,1))</f>
        <v>0</v>
      </c>
      <c r="C11" s="35"/>
      <c r="D11" s="36"/>
      <c r="E11" s="12"/>
      <c r="F11" s="12"/>
      <c r="G11" s="25">
        <f t="shared" si="0"/>
        <v>0</v>
      </c>
      <c r="H11" s="25">
        <f t="shared" si="1"/>
        <v>0</v>
      </c>
      <c r="I11" s="25">
        <f t="shared" si="2"/>
        <v>0</v>
      </c>
      <c r="J11" s="26">
        <f t="shared" si="3"/>
        <v>0</v>
      </c>
      <c r="K11" s="4"/>
    </row>
    <row r="12" spans="1:11">
      <c r="B12" s="33"/>
      <c r="C12" s="35"/>
      <c r="D12" s="36"/>
      <c r="E12" s="12"/>
      <c r="F12" s="12"/>
      <c r="G12" s="25">
        <f t="shared" si="0"/>
        <v>0</v>
      </c>
      <c r="H12" s="25">
        <f t="shared" si="1"/>
        <v>0</v>
      </c>
      <c r="I12" s="25">
        <f t="shared" si="2"/>
        <v>0</v>
      </c>
      <c r="J12" s="26">
        <f t="shared" si="3"/>
        <v>0</v>
      </c>
    </row>
    <row r="13" spans="1:11">
      <c r="B13" s="33">
        <f>IF(ISBLANK(C13),0,IF(COUNTIF($C$9:C12,C13)&gt;=1,0,1))</f>
        <v>0</v>
      </c>
      <c r="C13" s="35"/>
      <c r="D13" s="36"/>
      <c r="E13" s="12"/>
      <c r="F13" s="12"/>
      <c r="G13" s="25">
        <f t="shared" si="0"/>
        <v>0</v>
      </c>
      <c r="H13" s="25">
        <f t="shared" si="1"/>
        <v>0</v>
      </c>
      <c r="I13" s="25">
        <f t="shared" si="2"/>
        <v>0</v>
      </c>
      <c r="J13" s="26">
        <f t="shared" si="3"/>
        <v>0</v>
      </c>
    </row>
    <row r="14" spans="1:11">
      <c r="B14" s="33">
        <f>IF(ISBLANK(C14),0,IF(COUNTIF($C$9:C13,C14)&gt;=1,0,1))</f>
        <v>0</v>
      </c>
      <c r="C14" s="35"/>
      <c r="D14" s="36"/>
      <c r="E14" s="12"/>
      <c r="F14" s="12"/>
      <c r="G14" s="25">
        <f t="shared" si="0"/>
        <v>0</v>
      </c>
      <c r="H14" s="25">
        <f t="shared" si="1"/>
        <v>0</v>
      </c>
      <c r="I14" s="25">
        <f t="shared" si="2"/>
        <v>0</v>
      </c>
      <c r="J14" s="26">
        <f t="shared" si="3"/>
        <v>0</v>
      </c>
    </row>
    <row r="15" spans="1:11">
      <c r="B15" s="33">
        <f>IF(ISBLANK(C15),0,IF(COUNTIF($C$9:C14,C15)&gt;=1,0,1))</f>
        <v>0</v>
      </c>
      <c r="C15" s="35"/>
      <c r="D15" s="36"/>
      <c r="E15" s="12"/>
      <c r="F15" s="12"/>
      <c r="G15" s="25">
        <f t="shared" si="0"/>
        <v>0</v>
      </c>
      <c r="H15" s="25">
        <f t="shared" si="1"/>
        <v>0</v>
      </c>
      <c r="I15" s="25">
        <f t="shared" si="2"/>
        <v>0</v>
      </c>
      <c r="J15" s="26">
        <f t="shared" si="3"/>
        <v>0</v>
      </c>
    </row>
    <row r="16" spans="1:11">
      <c r="B16" s="33">
        <f>IF(ISBLANK(C16),0,IF(COUNTIF($C$9:C15,C16)&gt;=1,0,1))</f>
        <v>0</v>
      </c>
      <c r="C16" s="35"/>
      <c r="D16" s="36"/>
      <c r="E16" s="12"/>
      <c r="F16" s="12"/>
      <c r="G16" s="25">
        <f t="shared" si="0"/>
        <v>0</v>
      </c>
      <c r="H16" s="25">
        <f t="shared" si="1"/>
        <v>0</v>
      </c>
      <c r="I16" s="25">
        <f t="shared" si="2"/>
        <v>0</v>
      </c>
      <c r="J16" s="26">
        <f t="shared" si="3"/>
        <v>0</v>
      </c>
    </row>
    <row r="17" spans="1:10">
      <c r="E17" s="5"/>
      <c r="G17" s="13"/>
      <c r="H17" s="13"/>
      <c r="I17" s="13"/>
      <c r="J17" s="14"/>
    </row>
    <row r="18" spans="1:10">
      <c r="A18" s="37" t="s">
        <v>63</v>
      </c>
      <c r="B18" s="31">
        <f>SUM(B9:B16)</f>
        <v>1</v>
      </c>
      <c r="C18" s="29"/>
      <c r="D18" s="27"/>
      <c r="E18" s="31">
        <f>SUM(E9:E16)</f>
        <v>0</v>
      </c>
      <c r="F18" s="31">
        <f>SUMIF(E9:E16,"&gt;=3",F9:F16)</f>
        <v>0</v>
      </c>
      <c r="G18" s="13"/>
      <c r="H18" s="15"/>
      <c r="I18" s="15"/>
      <c r="J18" s="15"/>
    </row>
    <row r="19" spans="1:10">
      <c r="B19" s="11"/>
      <c r="C19" s="6"/>
      <c r="D19" s="6"/>
      <c r="E19" s="5"/>
      <c r="F19" s="11"/>
      <c r="G19" s="13"/>
      <c r="H19" s="15"/>
      <c r="I19" s="15"/>
      <c r="J19" s="15"/>
    </row>
    <row r="20" spans="1:10">
      <c r="A20" t="s">
        <v>112</v>
      </c>
      <c r="B20" s="31">
        <f>IF(B18&gt;=4,1.3,(IF(B18=3,1.1,0.9)))</f>
        <v>0.9</v>
      </c>
      <c r="F20" s="5"/>
      <c r="H20" s="13"/>
      <c r="I20" s="13"/>
      <c r="J20" s="14"/>
    </row>
    <row r="21" spans="1:10">
      <c r="A21"/>
      <c r="B21" s="31"/>
      <c r="F21" s="5"/>
      <c r="H21" s="13"/>
      <c r="I21" s="13"/>
      <c r="J21" s="14"/>
    </row>
    <row r="22" spans="1:10">
      <c r="A22" s="6" t="s">
        <v>95</v>
      </c>
      <c r="B22" s="6"/>
      <c r="C22" s="59" t="s">
        <v>96</v>
      </c>
      <c r="D22" s="59" t="s">
        <v>97</v>
      </c>
      <c r="E22" s="61" t="s">
        <v>98</v>
      </c>
      <c r="F22" s="61" t="s">
        <v>99</v>
      </c>
      <c r="G22" s="61" t="s">
        <v>100</v>
      </c>
      <c r="H22" s="13"/>
      <c r="I22" s="13"/>
      <c r="J22" s="14" t="s">
        <v>101</v>
      </c>
    </row>
    <row r="23" spans="1:10">
      <c r="A23" s="6"/>
      <c r="B23" s="6"/>
      <c r="C23" s="59"/>
      <c r="D23" s="59"/>
      <c r="E23" s="59">
        <v>15</v>
      </c>
      <c r="F23" s="12"/>
      <c r="G23" s="59">
        <v>1</v>
      </c>
      <c r="H23" s="13"/>
      <c r="I23" s="13"/>
      <c r="J23" s="60">
        <f>IF(E23&lt;0,0,F23/E23*G23*0.89*40)</f>
        <v>0</v>
      </c>
    </row>
    <row r="24" spans="1:10">
      <c r="A24" s="6"/>
      <c r="B24" s="6"/>
      <c r="C24" s="36"/>
      <c r="D24" s="59"/>
      <c r="E24" s="59">
        <v>10</v>
      </c>
      <c r="F24" s="12"/>
      <c r="G24" s="59">
        <v>1</v>
      </c>
      <c r="H24" s="13"/>
      <c r="I24" s="13"/>
      <c r="J24" s="60">
        <f>IF(E24&lt;0,0,F24/E24*G24*0.89*40)</f>
        <v>0</v>
      </c>
    </row>
    <row r="25" spans="1:10">
      <c r="A25"/>
      <c r="B25" s="31"/>
      <c r="F25" s="5"/>
      <c r="H25" s="13"/>
      <c r="I25" s="13"/>
      <c r="J25" s="14"/>
    </row>
    <row r="26" spans="1:10">
      <c r="A26" s="6"/>
      <c r="H26" s="27" t="s">
        <v>65</v>
      </c>
      <c r="I26" s="28">
        <f>IF((F18-160)&lt;1,0,F18-160)</f>
        <v>0</v>
      </c>
      <c r="J26" s="26">
        <f>(I26^2)*0.1</f>
        <v>0</v>
      </c>
    </row>
    <row r="27" spans="1:10">
      <c r="A27" t="s">
        <v>113</v>
      </c>
      <c r="B27" s="64">
        <v>0</v>
      </c>
      <c r="G27" s="13"/>
      <c r="H27" s="29" t="s">
        <v>66</v>
      </c>
      <c r="I27" s="28">
        <f>IF((F18&lt;75),0,F18)</f>
        <v>0</v>
      </c>
      <c r="J27" s="26">
        <f>(I27)*0.01</f>
        <v>0</v>
      </c>
    </row>
    <row r="28" spans="1:10">
      <c r="G28" s="13"/>
      <c r="H28" s="30" t="s">
        <v>114</v>
      </c>
      <c r="I28" s="25"/>
      <c r="J28" s="26">
        <f>J9+J10+J11+J12+J13+J14+J15+J16+J26+J27</f>
        <v>0</v>
      </c>
    </row>
    <row r="29" spans="1:10">
      <c r="A29" s="6"/>
      <c r="B29" s="6"/>
      <c r="C29" s="6"/>
      <c r="D29" s="6"/>
      <c r="E29" s="6"/>
      <c r="H29" s="29" t="s">
        <v>115</v>
      </c>
      <c r="I29" s="29"/>
      <c r="J29" s="26">
        <f>B27*40</f>
        <v>0</v>
      </c>
    </row>
    <row r="30" spans="1:10">
      <c r="A30"/>
      <c r="B30" s="65"/>
      <c r="H30" s="29" t="s">
        <v>95</v>
      </c>
      <c r="I30" s="29"/>
      <c r="J30" s="26">
        <f>J24+J23</f>
        <v>0</v>
      </c>
    </row>
    <row r="31" spans="1:10">
      <c r="H31" s="20" t="s">
        <v>116</v>
      </c>
      <c r="I31" s="20"/>
      <c r="J31" s="21">
        <f>SUM(J28:J29:J30)</f>
        <v>0</v>
      </c>
    </row>
    <row r="32" spans="1:10">
      <c r="G32" s="16"/>
      <c r="J32" s="14"/>
    </row>
    <row r="33" spans="1:11" s="6" customFormat="1">
      <c r="A33" s="11"/>
      <c r="B33" s="11"/>
      <c r="C33" s="11"/>
      <c r="D33" s="11"/>
      <c r="E33" s="11"/>
      <c r="F33" s="11"/>
      <c r="G33" s="11"/>
      <c r="I33" s="11"/>
      <c r="J33" s="17"/>
    </row>
    <row r="34" spans="1:11" s="6" customFormat="1" ht="13.8" thickBot="1">
      <c r="A34" s="18"/>
      <c r="B34" s="18"/>
      <c r="C34" s="18"/>
      <c r="D34" s="18"/>
      <c r="E34" s="18"/>
      <c r="F34" s="18"/>
      <c r="G34" s="18"/>
      <c r="H34" s="18"/>
      <c r="I34" s="18"/>
      <c r="J34" s="19"/>
    </row>
    <row r="35" spans="1:11" s="6" customFormat="1">
      <c r="A35" s="11"/>
      <c r="B35" s="11"/>
      <c r="C35" s="11"/>
      <c r="D35" s="11"/>
      <c r="E35" s="11"/>
      <c r="F35" s="11"/>
      <c r="G35" s="11"/>
      <c r="H35" s="11"/>
      <c r="I35" s="11"/>
      <c r="J35" s="13"/>
    </row>
    <row r="36" spans="1:11" s="6" customFormat="1">
      <c r="A36" s="34" t="s">
        <v>117</v>
      </c>
      <c r="B36" s="9"/>
      <c r="C36" s="9"/>
      <c r="D36" s="9"/>
      <c r="E36" s="5"/>
      <c r="F36" s="5"/>
      <c r="G36" s="4"/>
      <c r="H36" s="4"/>
      <c r="I36" s="4"/>
      <c r="J36" s="5"/>
    </row>
    <row r="37" spans="1:11" s="6" customFormat="1" ht="13.8" thickBot="1">
      <c r="A37" s="10"/>
      <c r="B37" s="3" t="s">
        <v>109</v>
      </c>
      <c r="C37" s="2" t="s">
        <v>96</v>
      </c>
      <c r="D37" s="2" t="s">
        <v>110</v>
      </c>
      <c r="E37" s="3" t="s">
        <v>111</v>
      </c>
      <c r="F37" s="3" t="str">
        <f>F7</f>
        <v>étudiants</v>
      </c>
      <c r="G37" s="3" t="str">
        <f>G7</f>
        <v>HP</v>
      </c>
      <c r="H37" s="3" t="str">
        <f>H7</f>
        <v>HC</v>
      </c>
      <c r="I37" s="3" t="str">
        <f>I7</f>
        <v>PES</v>
      </c>
      <c r="J37" s="3" t="str">
        <f>J7</f>
        <v>CI</v>
      </c>
    </row>
    <row r="38" spans="1:11" s="6" customFormat="1">
      <c r="A38" s="11"/>
      <c r="B38" s="11"/>
      <c r="C38" s="11"/>
      <c r="D38" s="11"/>
      <c r="E38" s="11"/>
      <c r="F38" s="11"/>
      <c r="G38" s="11"/>
      <c r="H38" s="11"/>
      <c r="I38" s="11"/>
      <c r="J38" s="11"/>
    </row>
    <row r="39" spans="1:11">
      <c r="B39" s="33">
        <v>1</v>
      </c>
      <c r="C39" s="35"/>
      <c r="D39" s="36"/>
      <c r="E39" s="12"/>
      <c r="F39" s="12"/>
      <c r="G39" s="25">
        <f t="shared" ref="G39:G46" si="4">(B39*(E39)*$B$50)</f>
        <v>0</v>
      </c>
      <c r="H39" s="25">
        <f t="shared" ref="H39:H46" si="5">(E39)*1.2</f>
        <v>0</v>
      </c>
      <c r="I39" s="25">
        <f t="shared" ref="I39:I46" si="6">(E39)*F39*0.04</f>
        <v>0</v>
      </c>
      <c r="J39" s="26">
        <f t="shared" ref="J39:J46" si="7">SUM(G39:I39)</f>
        <v>0</v>
      </c>
      <c r="K39" s="4"/>
    </row>
    <row r="40" spans="1:11">
      <c r="B40" s="33">
        <f>IF(ISBLANK(C40),0,IF(COUNTIF($C$39:C39,C40)&gt;=1,0,1))</f>
        <v>0</v>
      </c>
      <c r="C40" s="35"/>
      <c r="D40" s="36"/>
      <c r="E40" s="12"/>
      <c r="F40" s="12"/>
      <c r="G40" s="25">
        <f t="shared" si="4"/>
        <v>0</v>
      </c>
      <c r="H40" s="25">
        <f t="shared" si="5"/>
        <v>0</v>
      </c>
      <c r="I40" s="25">
        <f t="shared" si="6"/>
        <v>0</v>
      </c>
      <c r="J40" s="26">
        <f t="shared" si="7"/>
        <v>0</v>
      </c>
      <c r="K40" s="4"/>
    </row>
    <row r="41" spans="1:11">
      <c r="B41" s="33">
        <f>IF(ISBLANK(C41),0,IF(COUNTIF($C$39:C40,C41)&gt;=1,0,1))</f>
        <v>0</v>
      </c>
      <c r="C41" s="35"/>
      <c r="D41" s="36"/>
      <c r="E41" s="12"/>
      <c r="F41" s="12"/>
      <c r="G41" s="25">
        <f t="shared" si="4"/>
        <v>0</v>
      </c>
      <c r="H41" s="25">
        <f t="shared" si="5"/>
        <v>0</v>
      </c>
      <c r="I41" s="25">
        <f t="shared" si="6"/>
        <v>0</v>
      </c>
      <c r="J41" s="26">
        <f t="shared" si="7"/>
        <v>0</v>
      </c>
      <c r="K41" s="4"/>
    </row>
    <row r="42" spans="1:11">
      <c r="B42" s="33">
        <f>IF(ISBLANK(C42),0,IF(COUNTIF($C$39:C41,C42)&gt;=1,0,1))</f>
        <v>0</v>
      </c>
      <c r="C42" s="35"/>
      <c r="D42" s="36"/>
      <c r="E42" s="12"/>
      <c r="F42" s="12"/>
      <c r="G42" s="25">
        <f t="shared" si="4"/>
        <v>0</v>
      </c>
      <c r="H42" s="25">
        <f t="shared" si="5"/>
        <v>0</v>
      </c>
      <c r="I42" s="25">
        <f t="shared" si="6"/>
        <v>0</v>
      </c>
      <c r="J42" s="26">
        <f t="shared" si="7"/>
        <v>0</v>
      </c>
    </row>
    <row r="43" spans="1:11">
      <c r="B43" s="33">
        <f>IF(ISBLANK(C43),0,IF(COUNTIF($C$39:C42,C43)&gt;=1,0,1))</f>
        <v>0</v>
      </c>
      <c r="C43" s="35"/>
      <c r="D43" s="36"/>
      <c r="E43" s="12"/>
      <c r="F43" s="12"/>
      <c r="G43" s="25">
        <f t="shared" si="4"/>
        <v>0</v>
      </c>
      <c r="H43" s="25">
        <f t="shared" si="5"/>
        <v>0</v>
      </c>
      <c r="I43" s="25">
        <f t="shared" si="6"/>
        <v>0</v>
      </c>
      <c r="J43" s="26">
        <f t="shared" si="7"/>
        <v>0</v>
      </c>
    </row>
    <row r="44" spans="1:11">
      <c r="B44" s="33">
        <f>IF(ISBLANK(C44),0,IF(COUNTIF($C$39:C43,C44)&gt;=1,0,1))</f>
        <v>0</v>
      </c>
      <c r="C44" s="35"/>
      <c r="D44" s="36"/>
      <c r="E44" s="12"/>
      <c r="F44" s="12"/>
      <c r="G44" s="25">
        <f t="shared" si="4"/>
        <v>0</v>
      </c>
      <c r="H44" s="25">
        <f t="shared" si="5"/>
        <v>0</v>
      </c>
      <c r="I44" s="25">
        <f t="shared" si="6"/>
        <v>0</v>
      </c>
      <c r="J44" s="26">
        <f t="shared" si="7"/>
        <v>0</v>
      </c>
    </row>
    <row r="45" spans="1:11">
      <c r="B45" s="33">
        <f>IF(ISBLANK(C45),0,IF(COUNTIF($C$39:C44,C45)&gt;=1,0,1))</f>
        <v>0</v>
      </c>
      <c r="C45" s="35"/>
      <c r="D45" s="36"/>
      <c r="E45" s="12"/>
      <c r="F45" s="12"/>
      <c r="G45" s="25">
        <f t="shared" si="4"/>
        <v>0</v>
      </c>
      <c r="H45" s="25">
        <f t="shared" si="5"/>
        <v>0</v>
      </c>
      <c r="I45" s="25">
        <f t="shared" si="6"/>
        <v>0</v>
      </c>
      <c r="J45" s="26">
        <f t="shared" si="7"/>
        <v>0</v>
      </c>
    </row>
    <row r="46" spans="1:11">
      <c r="B46" s="33">
        <f>IF(ISBLANK(C46),0,IF(COUNTIF($C$39:C45,C46)&gt;=1,0,1))</f>
        <v>0</v>
      </c>
      <c r="C46" s="35"/>
      <c r="D46" s="36"/>
      <c r="E46" s="12"/>
      <c r="F46" s="12"/>
      <c r="G46" s="25">
        <f t="shared" si="4"/>
        <v>0</v>
      </c>
      <c r="H46" s="25">
        <f t="shared" si="5"/>
        <v>0</v>
      </c>
      <c r="I46" s="25">
        <f t="shared" si="6"/>
        <v>0</v>
      </c>
      <c r="J46" s="26">
        <f t="shared" si="7"/>
        <v>0</v>
      </c>
    </row>
    <row r="47" spans="1:11">
      <c r="E47" s="5"/>
      <c r="G47" s="13"/>
      <c r="H47" s="13"/>
      <c r="I47" s="13"/>
      <c r="J47" s="14"/>
    </row>
    <row r="48" spans="1:11">
      <c r="A48" s="37" t="s">
        <v>63</v>
      </c>
      <c r="B48" s="31">
        <f>SUM(B39:B46)</f>
        <v>1</v>
      </c>
      <c r="C48" s="29"/>
      <c r="D48" s="27"/>
      <c r="E48" s="31">
        <f>SUM(E39:E46)</f>
        <v>0</v>
      </c>
      <c r="F48" s="31">
        <f>SUMIF(E39:E46,"&gt;=3",F39:F46)</f>
        <v>0</v>
      </c>
      <c r="G48" s="13"/>
      <c r="H48" s="15"/>
      <c r="I48" s="15"/>
      <c r="J48" s="15"/>
    </row>
    <row r="49" spans="1:10">
      <c r="B49" s="11"/>
      <c r="C49" s="6"/>
      <c r="D49" s="6"/>
      <c r="E49" s="5"/>
      <c r="F49" s="11"/>
      <c r="G49" s="13"/>
      <c r="H49" s="15"/>
      <c r="I49" s="15"/>
      <c r="J49" s="15"/>
    </row>
    <row r="50" spans="1:10">
      <c r="A50" t="s">
        <v>112</v>
      </c>
      <c r="B50" s="31">
        <f>IF(B48&gt;=4,1.3,(IF(B48=3,1.1,0.9)))</f>
        <v>0.9</v>
      </c>
      <c r="F50" s="5"/>
      <c r="H50" s="13"/>
      <c r="I50" s="13"/>
      <c r="J50" s="14"/>
    </row>
    <row r="51" spans="1:10">
      <c r="A51"/>
      <c r="B51" s="31"/>
      <c r="F51" s="5"/>
      <c r="H51" s="13"/>
      <c r="I51" s="13"/>
      <c r="J51" s="14"/>
    </row>
    <row r="52" spans="1:10">
      <c r="A52" s="6" t="s">
        <v>95</v>
      </c>
      <c r="B52" s="6"/>
      <c r="C52" s="59" t="s">
        <v>96</v>
      </c>
      <c r="D52" s="59" t="s">
        <v>97</v>
      </c>
      <c r="E52" s="61" t="s">
        <v>98</v>
      </c>
      <c r="F52" s="61" t="s">
        <v>99</v>
      </c>
      <c r="G52" s="61" t="s">
        <v>100</v>
      </c>
      <c r="H52" s="13"/>
      <c r="I52" s="13"/>
      <c r="J52" s="14" t="s">
        <v>101</v>
      </c>
    </row>
    <row r="53" spans="1:10">
      <c r="A53" s="6"/>
      <c r="B53" s="6"/>
      <c r="C53" s="59"/>
      <c r="D53" s="59"/>
      <c r="E53" s="59">
        <v>10</v>
      </c>
      <c r="F53" s="12"/>
      <c r="G53" s="59">
        <v>1</v>
      </c>
      <c r="H53" s="13"/>
      <c r="I53" s="13"/>
      <c r="J53" s="60">
        <f>IF(E53&lt;0,0,F53/E53*G53*0.89*40)</f>
        <v>0</v>
      </c>
    </row>
    <row r="54" spans="1:10">
      <c r="A54" s="6"/>
      <c r="B54" s="6"/>
      <c r="C54" s="36"/>
      <c r="D54" s="59"/>
      <c r="E54" s="59">
        <v>10</v>
      </c>
      <c r="F54" s="12"/>
      <c r="G54" s="59">
        <v>1</v>
      </c>
      <c r="H54" s="13"/>
      <c r="I54" s="13"/>
      <c r="J54" s="60">
        <f>IF(E54&lt;0,0,F54/E54*G54*0.89*40)</f>
        <v>0</v>
      </c>
    </row>
    <row r="55" spans="1:10">
      <c r="A55"/>
      <c r="B55" s="31"/>
      <c r="F55" s="5"/>
      <c r="H55" s="13"/>
      <c r="I55" s="13"/>
      <c r="J55" s="14"/>
    </row>
    <row r="56" spans="1:10">
      <c r="A56" s="6"/>
      <c r="H56" s="27" t="s">
        <v>65</v>
      </c>
      <c r="I56" s="28">
        <f>IF((F48-160)&lt;1,0,F48-160)</f>
        <v>0</v>
      </c>
      <c r="J56" s="26">
        <f>(I56^2)*0.1</f>
        <v>0</v>
      </c>
    </row>
    <row r="57" spans="1:10">
      <c r="A57" s="6"/>
      <c r="G57" s="13"/>
      <c r="H57" s="29" t="s">
        <v>66</v>
      </c>
      <c r="I57" s="28">
        <f>IF((F48&lt;75),0,F48)</f>
        <v>0</v>
      </c>
      <c r="J57" s="26">
        <f>(I57)*0.01</f>
        <v>0</v>
      </c>
    </row>
    <row r="58" spans="1:10">
      <c r="G58" s="13"/>
      <c r="H58" s="30" t="s">
        <v>114</v>
      </c>
      <c r="I58" s="25"/>
      <c r="J58" s="26">
        <f>J39+J40+J41+J42+J43+J44+J45+J46+J56+J57</f>
        <v>0</v>
      </c>
    </row>
    <row r="59" spans="1:10">
      <c r="A59" t="s">
        <v>115</v>
      </c>
      <c r="B59" s="64"/>
      <c r="H59" s="29" t="s">
        <v>115</v>
      </c>
      <c r="I59" s="29"/>
      <c r="J59" s="26">
        <f>B59*40</f>
        <v>0</v>
      </c>
    </row>
    <row r="60" spans="1:10">
      <c r="A60"/>
      <c r="B60" s="65"/>
      <c r="H60" s="29" t="s">
        <v>95</v>
      </c>
      <c r="I60" s="29"/>
      <c r="J60" s="26">
        <f>J54+J53</f>
        <v>0</v>
      </c>
    </row>
    <row r="61" spans="1:10">
      <c r="A61"/>
      <c r="H61" s="20" t="s">
        <v>118</v>
      </c>
      <c r="I61" s="20"/>
      <c r="J61" s="21">
        <f>SUM(J58:J59:J60)</f>
        <v>0</v>
      </c>
    </row>
    <row r="62" spans="1:10">
      <c r="H62"/>
      <c r="I62"/>
      <c r="J62" s="1"/>
    </row>
    <row r="63" spans="1:10">
      <c r="G63" s="13"/>
      <c r="H63" s="22" t="s">
        <v>119</v>
      </c>
      <c r="I63" s="23"/>
      <c r="J63" s="24">
        <f>J61+J31</f>
        <v>0</v>
      </c>
    </row>
    <row r="64" spans="1:10">
      <c r="G64" s="13"/>
      <c r="H64" s="13"/>
      <c r="I64" s="13"/>
      <c r="J64" s="14"/>
    </row>
    <row r="65" spans="1:10">
      <c r="G65" s="13"/>
      <c r="H65" s="13"/>
      <c r="I65" s="13"/>
      <c r="J65" s="14"/>
    </row>
    <row r="66" spans="1:10">
      <c r="A66" s="6"/>
      <c r="B66" s="11"/>
      <c r="E66" s="11"/>
      <c r="F66" s="11"/>
      <c r="G66" s="13"/>
      <c r="H66" s="15"/>
      <c r="I66" s="15"/>
      <c r="J66" s="15"/>
    </row>
    <row r="67" spans="1:10">
      <c r="A67" s="6"/>
      <c r="B67" s="6"/>
      <c r="F67" s="6"/>
      <c r="G67" s="13"/>
      <c r="H67" s="13"/>
      <c r="I67" s="13"/>
      <c r="J67" s="14"/>
    </row>
    <row r="68" spans="1:10">
      <c r="A68" s="6"/>
      <c r="B68" s="6"/>
      <c r="F68" s="6"/>
      <c r="G68" s="13"/>
      <c r="H68" s="13"/>
      <c r="I68" s="13"/>
      <c r="J68" s="14"/>
    </row>
    <row r="69" spans="1:10">
      <c r="A69" s="6"/>
      <c r="E69" s="6"/>
      <c r="G69" s="13"/>
      <c r="H69" s="13"/>
      <c r="I69" s="13"/>
      <c r="J69" s="14"/>
    </row>
    <row r="70" spans="1:10">
      <c r="A70" s="6"/>
      <c r="G70" s="13"/>
      <c r="H70" s="13"/>
      <c r="I70" s="13"/>
      <c r="J70" s="14"/>
    </row>
    <row r="71" spans="1:10">
      <c r="G71" s="13"/>
      <c r="H71" s="14"/>
      <c r="I71" s="13"/>
      <c r="J71" s="14"/>
    </row>
    <row r="72" spans="1:10">
      <c r="H72" s="5"/>
      <c r="J72" s="14"/>
    </row>
    <row r="74" spans="1:10">
      <c r="J74" s="14"/>
    </row>
  </sheetData>
  <sheetProtection password="CC66" sheet="1" objects="1" scenarios="1"/>
  <phoneticPr fontId="10" type="noConversion"/>
  <printOptions gridLinesSet="0"/>
  <pageMargins left="0.75000000000000011" right="0.75000000000000011" top="0.98" bottom="0.98" header="0.5" footer="0.5"/>
  <pageSetup scale="61" orientation="portrait" horizontalDpi="4294967292" verticalDpi="4294967292" r:id="rId1"/>
  <headerFooter alignWithMargins="0">
    <oddHeader>&amp;R&amp;A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5BB0DEAAF03644BEB42F3A427B3879" ma:contentTypeVersion="12" ma:contentTypeDescription="Crée un document." ma:contentTypeScope="" ma:versionID="a9962c8c0743a51a5268c13008fcc76e">
  <xsd:schema xmlns:xsd="http://www.w3.org/2001/XMLSchema" xmlns:xs="http://www.w3.org/2001/XMLSchema" xmlns:p="http://schemas.microsoft.com/office/2006/metadata/properties" xmlns:ns2="bd679b4a-3353-4362-9c41-afd481a5c4c5" xmlns:ns3="c3b9ab64-c92c-4388-995f-f5ca79428004" targetNamespace="http://schemas.microsoft.com/office/2006/metadata/properties" ma:root="true" ma:fieldsID="340860b077432310b999273862668caf" ns2:_="" ns3:_="">
    <xsd:import namespace="bd679b4a-3353-4362-9c41-afd481a5c4c5"/>
    <xsd:import namespace="c3b9ab64-c92c-4388-995f-f5ca794280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79b4a-3353-4362-9c41-afd481a5c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0fcdd920-40d2-4557-bd4d-fe7ae6004a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b9ab64-c92c-4388-995f-f5ca7942800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5e0bff8-fbdd-444c-8486-838d45ad92a4}" ma:internalName="TaxCatchAll" ma:showField="CatchAllData" ma:web="c3b9ab64-c92c-4388-995f-f5ca794280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98E968-6736-428B-A484-00223540EE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79b4a-3353-4362-9c41-afd481a5c4c5"/>
    <ds:schemaRef ds:uri="c3b9ab64-c92c-4388-995f-f5ca794280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A7406D-59F7-43D5-8CDF-471842562D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Instructions</vt:lpstr>
      <vt:lpstr>Exemple de CI</vt:lpstr>
      <vt:lpstr>Ma CI</vt:lpstr>
      <vt:lpstr>Exemple de CI avec stages</vt:lpstr>
      <vt:lpstr>Ma CI avec stages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Gail Beck, Resource Planning / Revised by Chantal Biron, OST</dc:creator>
  <cp:keywords/>
  <dc:description/>
  <cp:lastModifiedBy>Chloé Dufour</cp:lastModifiedBy>
  <cp:revision/>
  <dcterms:created xsi:type="dcterms:W3CDTF">1997-04-11T18:28:48Z</dcterms:created>
  <dcterms:modified xsi:type="dcterms:W3CDTF">2023-03-21T16:30:37Z</dcterms:modified>
  <cp:category/>
  <cp:contentStatus/>
</cp:coreProperties>
</file>